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-30" windowWidth="28515" windowHeight="13860" activeTab="8"/>
  </bookViews>
  <sheets>
    <sheet name="Instructions" sheetId="16" r:id="rId1"/>
    <sheet name="cas_01" sheetId="19" r:id="rId2"/>
    <sheet name="cas_02" sheetId="33" r:id="rId3"/>
    <sheet name="cas_03" sheetId="34" r:id="rId4"/>
    <sheet name="cas_04" sheetId="35" r:id="rId5"/>
    <sheet name="cas_05" sheetId="36" r:id="rId6"/>
    <sheet name="cas_06" sheetId="37" r:id="rId7"/>
    <sheet name="cas_07" sheetId="38" r:id="rId8"/>
    <sheet name="cas_08" sheetId="39" r:id="rId9"/>
  </sheets>
  <calcPr calcId="145621"/>
</workbook>
</file>

<file path=xl/calcChain.xml><?xml version="1.0" encoding="utf-8"?>
<calcChain xmlns="http://schemas.openxmlformats.org/spreadsheetml/2006/main">
  <c r="E43" i="39" l="1"/>
  <c r="D43" i="39"/>
  <c r="E42" i="39"/>
  <c r="D42" i="39"/>
  <c r="E41" i="39"/>
  <c r="D41" i="39"/>
  <c r="E40" i="39"/>
  <c r="D40" i="39"/>
  <c r="E39" i="39"/>
  <c r="D39" i="39"/>
  <c r="E38" i="39"/>
  <c r="D38" i="39"/>
  <c r="E37" i="39"/>
  <c r="D37" i="39"/>
  <c r="D36" i="39"/>
  <c r="E36" i="39" s="1"/>
  <c r="D35" i="39"/>
  <c r="E35" i="39" s="1"/>
  <c r="D34" i="39"/>
  <c r="E34" i="39" s="1"/>
  <c r="D33" i="39"/>
  <c r="E33" i="39" s="1"/>
  <c r="D32" i="39"/>
  <c r="E32" i="39" s="1"/>
  <c r="D31" i="39"/>
  <c r="E31" i="39" s="1"/>
  <c r="D30" i="39"/>
  <c r="E30" i="39" s="1"/>
  <c r="D29" i="39"/>
  <c r="E29" i="39" s="1"/>
  <c r="D28" i="39"/>
  <c r="E28" i="39" s="1"/>
  <c r="D27" i="39"/>
  <c r="E27" i="39" s="1"/>
  <c r="D26" i="39"/>
  <c r="E26" i="39" s="1"/>
  <c r="D25" i="39"/>
  <c r="E25" i="39" s="1"/>
  <c r="D24" i="39"/>
  <c r="E24" i="39" s="1"/>
  <c r="D23" i="39"/>
  <c r="E23" i="39" s="1"/>
  <c r="D22" i="39"/>
  <c r="E22" i="39" s="1"/>
  <c r="D21" i="39"/>
  <c r="E21" i="39" s="1"/>
  <c r="D20" i="39"/>
  <c r="E20" i="39" s="1"/>
  <c r="D19" i="39"/>
  <c r="E19" i="39" s="1"/>
  <c r="B16" i="39"/>
  <c r="B15" i="39"/>
  <c r="D15" i="39" s="1"/>
  <c r="C12" i="39"/>
  <c r="C11" i="39"/>
  <c r="M5" i="39"/>
  <c r="L5" i="39"/>
  <c r="K5" i="39"/>
  <c r="J5" i="39"/>
  <c r="I5" i="39"/>
  <c r="H5" i="39"/>
  <c r="G5" i="39"/>
  <c r="E43" i="38"/>
  <c r="D43" i="38"/>
  <c r="E42" i="38"/>
  <c r="D42" i="38"/>
  <c r="E41" i="38"/>
  <c r="D41" i="38"/>
  <c r="E40" i="38"/>
  <c r="D40" i="38"/>
  <c r="E39" i="38"/>
  <c r="D39" i="38"/>
  <c r="E38" i="38"/>
  <c r="D38" i="38"/>
  <c r="E37" i="38"/>
  <c r="D37" i="38"/>
  <c r="E36" i="38"/>
  <c r="D36" i="38"/>
  <c r="E35" i="38"/>
  <c r="D35" i="38"/>
  <c r="D34" i="38"/>
  <c r="E34" i="38" s="1"/>
  <c r="D33" i="38"/>
  <c r="E33" i="38" s="1"/>
  <c r="D32" i="38"/>
  <c r="E32" i="38" s="1"/>
  <c r="D31" i="38"/>
  <c r="E31" i="38" s="1"/>
  <c r="D30" i="38"/>
  <c r="E30" i="38" s="1"/>
  <c r="D29" i="38"/>
  <c r="E29" i="38" s="1"/>
  <c r="D28" i="38"/>
  <c r="E28" i="38" s="1"/>
  <c r="D27" i="38"/>
  <c r="E27" i="38" s="1"/>
  <c r="E26" i="38"/>
  <c r="D26" i="38"/>
  <c r="D25" i="38"/>
  <c r="E25" i="38" s="1"/>
  <c r="D24" i="38"/>
  <c r="E24" i="38" s="1"/>
  <c r="D23" i="38"/>
  <c r="E23" i="38" s="1"/>
  <c r="D22" i="38"/>
  <c r="E22" i="38" s="1"/>
  <c r="D21" i="38"/>
  <c r="E21" i="38" s="1"/>
  <c r="D20" i="38"/>
  <c r="E20" i="38" s="1"/>
  <c r="D19" i="38"/>
  <c r="E19" i="38" s="1"/>
  <c r="B16" i="38"/>
  <c r="B15" i="38"/>
  <c r="D15" i="38" s="1"/>
  <c r="C12" i="38"/>
  <c r="C11" i="38"/>
  <c r="M5" i="38"/>
  <c r="L5" i="38"/>
  <c r="K5" i="38"/>
  <c r="J5" i="38"/>
  <c r="I5" i="38"/>
  <c r="H5" i="38"/>
  <c r="G5" i="38"/>
  <c r="E43" i="37"/>
  <c r="D43" i="37"/>
  <c r="E42" i="37"/>
  <c r="D42" i="37"/>
  <c r="E41" i="37"/>
  <c r="D41" i="37"/>
  <c r="E40" i="37"/>
  <c r="D40" i="37"/>
  <c r="E39" i="37"/>
  <c r="D39" i="37"/>
  <c r="E38" i="37"/>
  <c r="D38" i="37"/>
  <c r="D37" i="37"/>
  <c r="E37" i="37" s="1"/>
  <c r="D36" i="37"/>
  <c r="E36" i="37" s="1"/>
  <c r="D35" i="37"/>
  <c r="E35" i="37" s="1"/>
  <c r="D34" i="37"/>
  <c r="E34" i="37" s="1"/>
  <c r="D33" i="37"/>
  <c r="E33" i="37" s="1"/>
  <c r="D32" i="37"/>
  <c r="E32" i="37" s="1"/>
  <c r="D31" i="37"/>
  <c r="E31" i="37" s="1"/>
  <c r="D30" i="37"/>
  <c r="E30" i="37" s="1"/>
  <c r="D29" i="37"/>
  <c r="E29" i="37" s="1"/>
  <c r="D28" i="37"/>
  <c r="E28" i="37" s="1"/>
  <c r="D27" i="37"/>
  <c r="E27" i="37" s="1"/>
  <c r="D26" i="37"/>
  <c r="E26" i="37" s="1"/>
  <c r="D25" i="37"/>
  <c r="E25" i="37" s="1"/>
  <c r="D24" i="37"/>
  <c r="E24" i="37" s="1"/>
  <c r="D23" i="37"/>
  <c r="E23" i="37" s="1"/>
  <c r="E22" i="37"/>
  <c r="D22" i="37"/>
  <c r="D21" i="37"/>
  <c r="E21" i="37" s="1"/>
  <c r="D20" i="37"/>
  <c r="E20" i="37" s="1"/>
  <c r="D19" i="37"/>
  <c r="E19" i="37" s="1"/>
  <c r="B16" i="37"/>
  <c r="B15" i="37"/>
  <c r="D15" i="37" s="1"/>
  <c r="C12" i="37"/>
  <c r="C11" i="37"/>
  <c r="M5" i="37"/>
  <c r="L5" i="37"/>
  <c r="K5" i="37"/>
  <c r="J5" i="37"/>
  <c r="I5" i="37"/>
  <c r="H5" i="37"/>
  <c r="G5" i="37"/>
  <c r="E43" i="36"/>
  <c r="D43" i="36"/>
  <c r="E42" i="36"/>
  <c r="D42" i="36"/>
  <c r="E41" i="36"/>
  <c r="D41" i="36"/>
  <c r="E40" i="36"/>
  <c r="D40" i="36"/>
  <c r="D39" i="36"/>
  <c r="E39" i="36" s="1"/>
  <c r="D38" i="36"/>
  <c r="E38" i="36" s="1"/>
  <c r="D37" i="36"/>
  <c r="E37" i="36" s="1"/>
  <c r="D36" i="36"/>
  <c r="E36" i="36" s="1"/>
  <c r="D35" i="36"/>
  <c r="E35" i="36" s="1"/>
  <c r="D34" i="36"/>
  <c r="E34" i="36" s="1"/>
  <c r="D33" i="36"/>
  <c r="E33" i="36" s="1"/>
  <c r="D32" i="36"/>
  <c r="E32" i="36" s="1"/>
  <c r="D31" i="36"/>
  <c r="E31" i="36" s="1"/>
  <c r="D30" i="36"/>
  <c r="E30" i="36" s="1"/>
  <c r="D29" i="36"/>
  <c r="E29" i="36" s="1"/>
  <c r="D28" i="36"/>
  <c r="E28" i="36" s="1"/>
  <c r="D27" i="36"/>
  <c r="E27" i="36" s="1"/>
  <c r="D26" i="36"/>
  <c r="E26" i="36" s="1"/>
  <c r="D25" i="36"/>
  <c r="E25" i="36" s="1"/>
  <c r="D24" i="36"/>
  <c r="E24" i="36" s="1"/>
  <c r="D23" i="36"/>
  <c r="E23" i="36" s="1"/>
  <c r="E22" i="36"/>
  <c r="D22" i="36"/>
  <c r="D21" i="36"/>
  <c r="E21" i="36" s="1"/>
  <c r="D20" i="36"/>
  <c r="E20" i="36" s="1"/>
  <c r="D19" i="36"/>
  <c r="E19" i="36" s="1"/>
  <c r="B16" i="36"/>
  <c r="B15" i="36"/>
  <c r="D15" i="36" s="1"/>
  <c r="C12" i="36"/>
  <c r="C11" i="36"/>
  <c r="M5" i="36"/>
  <c r="L5" i="36"/>
  <c r="K5" i="36"/>
  <c r="J5" i="36"/>
  <c r="I5" i="36"/>
  <c r="H5" i="36"/>
  <c r="G5" i="36"/>
  <c r="E43" i="35"/>
  <c r="D43" i="35"/>
  <c r="E42" i="35"/>
  <c r="D42" i="35"/>
  <c r="D41" i="35"/>
  <c r="E41" i="35" s="1"/>
  <c r="E40" i="35"/>
  <c r="D40" i="35"/>
  <c r="E39" i="35"/>
  <c r="D39" i="35"/>
  <c r="D38" i="35"/>
  <c r="E38" i="35" s="1"/>
  <c r="D37" i="35"/>
  <c r="E37" i="35" s="1"/>
  <c r="E36" i="35"/>
  <c r="D36" i="35"/>
  <c r="D35" i="35"/>
  <c r="E35" i="35" s="1"/>
  <c r="D34" i="35"/>
  <c r="E34" i="35" s="1"/>
  <c r="D33" i="35"/>
  <c r="E33" i="35" s="1"/>
  <c r="D32" i="35"/>
  <c r="E32" i="35" s="1"/>
  <c r="D31" i="35"/>
  <c r="E31" i="35" s="1"/>
  <c r="D30" i="35"/>
  <c r="E30" i="35" s="1"/>
  <c r="D29" i="35"/>
  <c r="E29" i="35" s="1"/>
  <c r="D28" i="35"/>
  <c r="E28" i="35" s="1"/>
  <c r="D27" i="35"/>
  <c r="E27" i="35" s="1"/>
  <c r="D26" i="35"/>
  <c r="E26" i="35" s="1"/>
  <c r="E25" i="35"/>
  <c r="D25" i="35"/>
  <c r="E24" i="35"/>
  <c r="D24" i="35"/>
  <c r="D23" i="35"/>
  <c r="E23" i="35" s="1"/>
  <c r="D22" i="35"/>
  <c r="E22" i="35" s="1"/>
  <c r="E21" i="35"/>
  <c r="D21" i="35"/>
  <c r="E20" i="35"/>
  <c r="D20" i="35"/>
  <c r="D19" i="35"/>
  <c r="E19" i="35" s="1"/>
  <c r="B16" i="35"/>
  <c r="B15" i="35"/>
  <c r="D15" i="35" s="1"/>
  <c r="C12" i="35"/>
  <c r="C11" i="35"/>
  <c r="M5" i="35"/>
  <c r="L5" i="35"/>
  <c r="K5" i="35"/>
  <c r="J5" i="35"/>
  <c r="I5" i="35"/>
  <c r="H5" i="35"/>
  <c r="G5" i="35"/>
  <c r="E43" i="34"/>
  <c r="D43" i="34"/>
  <c r="E42" i="34"/>
  <c r="D42" i="34"/>
  <c r="D41" i="34"/>
  <c r="E41" i="34" s="1"/>
  <c r="D40" i="34"/>
  <c r="E40" i="34" s="1"/>
  <c r="E39" i="34"/>
  <c r="D39" i="34"/>
  <c r="D38" i="34"/>
  <c r="E38" i="34" s="1"/>
  <c r="D37" i="34"/>
  <c r="E37" i="34" s="1"/>
  <c r="D36" i="34"/>
  <c r="E36" i="34" s="1"/>
  <c r="D35" i="34"/>
  <c r="E35" i="34" s="1"/>
  <c r="D34" i="34"/>
  <c r="E34" i="34" s="1"/>
  <c r="D33" i="34"/>
  <c r="E33" i="34" s="1"/>
  <c r="D32" i="34"/>
  <c r="E32" i="34" s="1"/>
  <c r="D31" i="34"/>
  <c r="E31" i="34" s="1"/>
  <c r="D30" i="34"/>
  <c r="E30" i="34" s="1"/>
  <c r="D29" i="34"/>
  <c r="E29" i="34" s="1"/>
  <c r="D28" i="34"/>
  <c r="E28" i="34" s="1"/>
  <c r="D27" i="34"/>
  <c r="E27" i="34" s="1"/>
  <c r="D26" i="34"/>
  <c r="E26" i="34" s="1"/>
  <c r="D25" i="34"/>
  <c r="E25" i="34" s="1"/>
  <c r="D24" i="34"/>
  <c r="E24" i="34" s="1"/>
  <c r="D23" i="34"/>
  <c r="E23" i="34" s="1"/>
  <c r="D22" i="34"/>
  <c r="E22" i="34" s="1"/>
  <c r="D21" i="34"/>
  <c r="E21" i="34" s="1"/>
  <c r="D20" i="34"/>
  <c r="E20" i="34" s="1"/>
  <c r="D19" i="34"/>
  <c r="E19" i="34" s="1"/>
  <c r="B16" i="34"/>
  <c r="B15" i="34"/>
  <c r="D15" i="34" s="1"/>
  <c r="C12" i="34"/>
  <c r="C11" i="34"/>
  <c r="M5" i="34"/>
  <c r="L5" i="34"/>
  <c r="K5" i="34"/>
  <c r="J5" i="34"/>
  <c r="I5" i="34"/>
  <c r="H5" i="34"/>
  <c r="G5" i="34"/>
  <c r="D19" i="33"/>
  <c r="E19" i="33" s="1"/>
  <c r="D20" i="33"/>
  <c r="D43" i="33"/>
  <c r="E43" i="33" s="1"/>
  <c r="D42" i="33"/>
  <c r="E42" i="33" s="1"/>
  <c r="D41" i="33"/>
  <c r="E41" i="33" s="1"/>
  <c r="D40" i="33"/>
  <c r="E40" i="33" s="1"/>
  <c r="D39" i="33"/>
  <c r="E39" i="33" s="1"/>
  <c r="D38" i="33"/>
  <c r="E38" i="33" s="1"/>
  <c r="D37" i="33"/>
  <c r="E37" i="33" s="1"/>
  <c r="D36" i="33"/>
  <c r="E36" i="33" s="1"/>
  <c r="D35" i="33"/>
  <c r="E35" i="33" s="1"/>
  <c r="D34" i="33"/>
  <c r="E34" i="33" s="1"/>
  <c r="D33" i="33"/>
  <c r="E33" i="33" s="1"/>
  <c r="D32" i="33"/>
  <c r="E32" i="33" s="1"/>
  <c r="D31" i="33"/>
  <c r="E31" i="33" s="1"/>
  <c r="D30" i="33"/>
  <c r="E30" i="33" s="1"/>
  <c r="D29" i="33"/>
  <c r="E29" i="33" s="1"/>
  <c r="D28" i="33"/>
  <c r="E28" i="33" s="1"/>
  <c r="D27" i="33"/>
  <c r="E27" i="33" s="1"/>
  <c r="D26" i="33"/>
  <c r="E26" i="33" s="1"/>
  <c r="D25" i="33"/>
  <c r="E25" i="33" s="1"/>
  <c r="D24" i="33"/>
  <c r="E24" i="33" s="1"/>
  <c r="D23" i="33"/>
  <c r="E23" i="33" s="1"/>
  <c r="E22" i="33"/>
  <c r="D22" i="33"/>
  <c r="D21" i="33"/>
  <c r="E21" i="33" s="1"/>
  <c r="E20" i="33"/>
  <c r="B16" i="33"/>
  <c r="B15" i="33"/>
  <c r="D15" i="33" s="1"/>
  <c r="C12" i="33"/>
  <c r="C11" i="33"/>
  <c r="M5" i="33"/>
  <c r="L5" i="33"/>
  <c r="K5" i="33"/>
  <c r="J5" i="33"/>
  <c r="I5" i="33"/>
  <c r="H5" i="33"/>
  <c r="G5" i="33"/>
  <c r="D16" i="39" l="1"/>
  <c r="D16" i="38"/>
  <c r="D16" i="37"/>
  <c r="D16" i="36"/>
  <c r="D16" i="35"/>
  <c r="D16" i="34"/>
  <c r="D16" i="33"/>
  <c r="E43" i="19" l="1"/>
  <c r="D43" i="19"/>
  <c r="E42" i="19"/>
  <c r="D42" i="19"/>
  <c r="E41" i="19"/>
  <c r="D41" i="19"/>
  <c r="E40" i="19"/>
  <c r="D40" i="19"/>
  <c r="E39" i="19"/>
  <c r="D39" i="19"/>
  <c r="E38" i="19"/>
  <c r="D38" i="19"/>
  <c r="E37" i="19"/>
  <c r="D37" i="19"/>
  <c r="E36" i="19"/>
  <c r="D36" i="19"/>
  <c r="D35" i="19"/>
  <c r="E35" i="19" s="1"/>
  <c r="D34" i="19"/>
  <c r="E34" i="19" s="1"/>
  <c r="D33" i="19"/>
  <c r="E33" i="19" s="1"/>
  <c r="D32" i="19"/>
  <c r="E32" i="19" s="1"/>
  <c r="D31" i="19"/>
  <c r="E31" i="19" s="1"/>
  <c r="D30" i="19"/>
  <c r="E30" i="19" s="1"/>
  <c r="D29" i="19"/>
  <c r="E29" i="19" s="1"/>
  <c r="D28" i="19"/>
  <c r="E28" i="19" s="1"/>
  <c r="D27" i="19"/>
  <c r="E27" i="19" s="1"/>
  <c r="D26" i="19"/>
  <c r="E26" i="19" s="1"/>
  <c r="D25" i="19"/>
  <c r="E25" i="19" s="1"/>
  <c r="D24" i="19"/>
  <c r="E24" i="19" s="1"/>
  <c r="D23" i="19"/>
  <c r="E23" i="19" s="1"/>
  <c r="D22" i="19"/>
  <c r="E22" i="19" s="1"/>
  <c r="D21" i="19"/>
  <c r="E21" i="19" s="1"/>
  <c r="D20" i="19"/>
  <c r="E20" i="19" s="1"/>
  <c r="D19" i="19"/>
  <c r="E19" i="19" s="1"/>
  <c r="B16" i="19"/>
  <c r="D16" i="19" s="1"/>
  <c r="B15" i="19"/>
  <c r="D15" i="19" s="1"/>
  <c r="C12" i="19"/>
  <c r="C11" i="19"/>
  <c r="M5" i="19"/>
  <c r="L5" i="19"/>
  <c r="K5" i="19"/>
  <c r="J5" i="19"/>
  <c r="I5" i="19"/>
  <c r="H5" i="19"/>
  <c r="G5" i="19"/>
</calcChain>
</file>

<file path=xl/sharedStrings.xml><?xml version="1.0" encoding="utf-8"?>
<sst xmlns="http://schemas.openxmlformats.org/spreadsheetml/2006/main" count="283" uniqueCount="71">
  <si>
    <t>-3s</t>
  </si>
  <si>
    <t>-2s</t>
  </si>
  <si>
    <t>-1s</t>
  </si>
  <si>
    <t>MW</t>
  </si>
  <si>
    <t>+1s</t>
  </si>
  <si>
    <t>+2s</t>
  </si>
  <si>
    <t>+3s</t>
  </si>
  <si>
    <t>mmol/l</t>
  </si>
  <si>
    <t>Analyse</t>
  </si>
  <si>
    <t>Lot</t>
  </si>
  <si>
    <t>VK%</t>
  </si>
  <si>
    <t>Abw.</t>
  </si>
  <si>
    <t>© 2016 mqzh.ch</t>
  </si>
  <si>
    <t>© 2016 Verein für medizinische Qualitätkontrolle, Universitätsspital Zürich, CH 8091 Zürich</t>
  </si>
  <si>
    <t>info@mqzh.ch, www.mqzh.ch</t>
  </si>
  <si>
    <t>Precinorm</t>
  </si>
  <si>
    <t>Glucose</t>
  </si>
  <si>
    <t>MQ Zurich</t>
  </si>
  <si>
    <t>Contrôle interne de la qualité</t>
  </si>
  <si>
    <t>Version 1.6 du 6.4.2016</t>
  </si>
  <si>
    <t>Ce fichier Excel ne contient pas de macros ou de programmes cachés et n'est pas protégé.</t>
  </si>
  <si>
    <t>Ce fichier peut être téléchargé gratuitement sur le site www.mqzh.ch sous la rubrique HELP.</t>
  </si>
  <si>
    <t>Le fichier peut être modifié et copié pour un usage personnel.</t>
  </si>
  <si>
    <t>La distribution et la publication de ce fichier, ainsi que les versions modifiées, ne sont autorisées qu'après consultation de MQ Zurich.</t>
  </si>
  <si>
    <t>Préparation d'une nouvelle carte de contrôle</t>
  </si>
  <si>
    <t>Cliquez avec le bouton droit de la souris sur le modèle, "Déplacer ou copier...".</t>
  </si>
  <si>
    <t>Cochez "Créer une copie" et insérez le nouveau tableau.</t>
  </si>
  <si>
    <t>La nouvelle feuille de calcul s'appelle désormais "Modèle (2)".</t>
  </si>
  <si>
    <t>Cliquez avec le bouton droit de la souris sur "Template (2)", "Rename".</t>
  </si>
  <si>
    <t>Vous pouvez maintenant donner un nouveau nom à la feuille de calcul, par exemple "Glucose".</t>
  </si>
  <si>
    <t xml:space="preserve">Important : les espaces ne sont pas autorisés. Pour la séparation, vous pouvez utiliser "_". </t>
  </si>
  <si>
    <t>Par exemple, "Glucose_Level_1".</t>
  </si>
  <si>
    <t>Remplissez maintenant les quatre champs verts supérieurs avec les noms de l'analyse et du contrôle.</t>
  </si>
  <si>
    <t>Allez ensuite sur http://qualab.ch/index.php?TPL=10078 et recherchez la tolérance Qualab actuelle.</t>
  </si>
  <si>
    <t>Celle-ci est saisie dans le champ C9</t>
  </si>
  <si>
    <t>Entrez la gamme de contrôle du fabricant dans les champs C10 et D10.</t>
  </si>
  <si>
    <t>Juste en dessous, une valeur cible recommandée et un écart-type maximal recommandé sont automatiquement calculés.</t>
  </si>
  <si>
    <t>Ces valeurs doivent maintenant être saisies manuellement dans les champs verts de la valeur cible et de l'écart type cible !</t>
  </si>
  <si>
    <t>Les valeurs peuvent être arrondies vers le haut ou vers le bas de manière raisonnable.</t>
  </si>
  <si>
    <t>Saisie des valeurs mesurées</t>
  </si>
  <si>
    <t>Dans le tableau vert avec le titre Date/Valeur/Employé vous pouvez maintenant entrer toutes les valeurs en continu.</t>
  </si>
  <si>
    <t>Après 27 valeurs mesurées, un nouveau tableau doit être créé.</t>
  </si>
  <si>
    <t>Évaluation des données</t>
  </si>
  <si>
    <t xml:space="preserve">Dans les trois situations suivantes, il y a une alarme de contrôle de la qualité. </t>
  </si>
  <si>
    <t>Cela signifie que l'analyse doit être interrompue jusqu'à ce que le problème soit résolu.</t>
  </si>
  <si>
    <t>1. une valeur mesurée est en dehors de la ligne rouge (1-3s)</t>
  </si>
  <si>
    <t>2. deux lectures consécutives sont en dehors de la même ligne jaune (2-2s)</t>
  </si>
  <si>
    <t>3. une valeur mesurée se situe en dehors de la ligne jaune et la valeur suivante se situe en dehors de l'autre ligne jaune (R-4s)</t>
  </si>
  <si>
    <t>-&gt; voir les exemples CHOL_1, CHOL_2 et CHOL_3</t>
  </si>
  <si>
    <t>(Ces trois exemples de feuilles de calcul peuvent bien sûr être supprimés : cliquez avec le bouton droit de la souris et "Supprimer")</t>
  </si>
  <si>
    <t>Interpréter la carte de contrôle IQC Cas 1</t>
  </si>
  <si>
    <t>Contrôle</t>
  </si>
  <si>
    <t>Cible</t>
  </si>
  <si>
    <t>Objectif Dév. standard (s)</t>
  </si>
  <si>
    <t>Tolérance Qualab</t>
  </si>
  <si>
    <t>Gamme du fabricant : de :</t>
  </si>
  <si>
    <t>Point de consigne recommandé :</t>
  </si>
  <si>
    <t>Cible recommandée :</t>
  </si>
  <si>
    <t>Valeurs réelles (calculées à partir des valeurs mesurées)</t>
  </si>
  <si>
    <t>Valeur moyenne</t>
  </si>
  <si>
    <t>Dév. standard</t>
  </si>
  <si>
    <t>Date</t>
  </si>
  <si>
    <t>Valeur</t>
  </si>
  <si>
    <t xml:space="preserve">Collabo. </t>
  </si>
  <si>
    <t>Interpréter la carte de contrôle IQC Cas 2</t>
  </si>
  <si>
    <t>Interpréter la carte de contrôle IQC Cas 3</t>
  </si>
  <si>
    <t>Interpréter la carte de contrôle IQC Cas 4</t>
  </si>
  <si>
    <t>Interpréter la carte de contrôle IQC Cas 8</t>
  </si>
  <si>
    <t>Interpréter la carte de contrôle IQC Cas 7</t>
  </si>
  <si>
    <t>Interpréter la carte de contrôle IQC Cas 5</t>
  </si>
  <si>
    <t>Interpréter la carte de contrôle IQC Cas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</si>
</sst>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0" borderId="0" xfId="0" applyNumberFormat="1"/>
    <xf numFmtId="0" fontId="1" fillId="0" borderId="0" xfId="0" applyFont="1"/>
    <xf numFmtId="0" fontId="3" fillId="0" borderId="0" xfId="0" applyFont="1"/>
    <xf numFmtId="0" fontId="3" fillId="2" borderId="1" xfId="0" applyFont="1" applyFill="1" applyBorder="1"/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9" fontId="5" fillId="0" borderId="1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/>
    <xf numFmtId="2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3" fillId="2" borderId="5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2" fontId="5" fillId="0" borderId="0" xfId="0" applyNumberFormat="1" applyFont="1" applyBorder="1" applyAlignment="1">
      <alignment horizontal="left"/>
    </xf>
    <xf numFmtId="14" fontId="3" fillId="2" borderId="9" xfId="0" applyNumberFormat="1" applyFont="1" applyFill="1" applyBorder="1" applyAlignment="1">
      <alignment horizontal="center"/>
    </xf>
    <xf numFmtId="0" fontId="7" fillId="0" borderId="0" xfId="0" applyFont="1"/>
    <xf numFmtId="0" fontId="2" fillId="0" borderId="0" xfId="0" applyFont="1"/>
    <xf numFmtId="0" fontId="9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quotePrefix="1"/>
    <xf numFmtId="2" fontId="13" fillId="0" borderId="0" xfId="0" applyNumberFormat="1" applyFont="1" applyAlignment="1">
      <alignment horizontal="center"/>
    </xf>
    <xf numFmtId="0" fontId="1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cas_01!$I$18:$I$43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cas_01!$F$18:$F$43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cas_01!$J$18:$J$43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cas_01!$F$18:$F$43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cas_01!$H$18:$H$43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cas_01!$F$18:$F$43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cas_01!$G$18:$G$43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cas_01!$F$18:$F$43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cas_01!$K$18:$K$43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cas_01!$F$18:$F$43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cas_01!$L$18:$L$43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cas_01!$F$18:$F$43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cas_01!$M$18:$M$43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cas_01!$F$18:$F$43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cas_01!$E$19:$E$43</c:f>
              <c:numCache>
                <c:formatCode>General</c:formatCode>
                <c:ptCount val="25"/>
                <c:pt idx="0">
                  <c:v>3.7658187567139976</c:v>
                </c:pt>
                <c:pt idx="1">
                  <c:v>5.0950225259875879</c:v>
                </c:pt>
                <c:pt idx="2">
                  <c:v>2.9132993505336344</c:v>
                </c:pt>
                <c:pt idx="3">
                  <c:v>3.3097958395082969</c:v>
                </c:pt>
                <c:pt idx="4">
                  <c:v>2.3095676725497469</c:v>
                </c:pt>
                <c:pt idx="5">
                  <c:v>2.1530891091097146</c:v>
                </c:pt>
                <c:pt idx="6">
                  <c:v>3.0223705026437528</c:v>
                </c:pt>
                <c:pt idx="7">
                  <c:v>3.22649294603616</c:v>
                </c:pt>
                <c:pt idx="8">
                  <c:v>1.8820687829283997</c:v>
                </c:pt>
                <c:pt idx="9">
                  <c:v>3.4320751284249127</c:v>
                </c:pt>
                <c:pt idx="10">
                  <c:v>3.5959524312638678</c:v>
                </c:pt>
                <c:pt idx="11">
                  <c:v>4.1348530531686265</c:v>
                </c:pt>
                <c:pt idx="12">
                  <c:v>3.6345070485403994</c:v>
                </c:pt>
                <c:pt idx="13">
                  <c:v>3.6730093698715791</c:v>
                </c:pt>
                <c:pt idx="14">
                  <c:v>3.6297594861971447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cas_01!$F$19:$F$43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431936"/>
        <c:axId val="203433088"/>
      </c:scatterChart>
      <c:valAx>
        <c:axId val="203431936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03433088"/>
        <c:crossesAt val="0"/>
        <c:crossBetween val="midCat"/>
        <c:majorUnit val="1"/>
      </c:valAx>
      <c:valAx>
        <c:axId val="203433088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3431936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cas_02!$I$18:$I$43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cas_02!$F$18:$F$43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cas_02!$J$18:$J$43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cas_02!$F$18:$F$43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cas_02!$H$18:$H$43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cas_02!$F$18:$F$43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cas_02!$G$18:$G$43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cas_02!$F$18:$F$43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cas_02!$K$18:$K$43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cas_02!$F$18:$F$43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cas_02!$L$18:$L$43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cas_02!$F$18:$F$43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cas_02!$M$18:$M$43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cas_02!$F$18:$F$43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cas_02!$E$19:$E$43</c:f>
              <c:numCache>
                <c:formatCode>General</c:formatCode>
                <c:ptCount val="25"/>
                <c:pt idx="0">
                  <c:v>3.3937194631143939</c:v>
                </c:pt>
                <c:pt idx="1">
                  <c:v>5.3555654732044786</c:v>
                </c:pt>
                <c:pt idx="2">
                  <c:v>3.2976108842412941</c:v>
                </c:pt>
                <c:pt idx="3">
                  <c:v>2.9489197105285712</c:v>
                </c:pt>
                <c:pt idx="4">
                  <c:v>3.5711743849824416</c:v>
                </c:pt>
                <c:pt idx="5">
                  <c:v>4.9238965503755026</c:v>
                </c:pt>
                <c:pt idx="6">
                  <c:v>3.8052726368769072</c:v>
                </c:pt>
                <c:pt idx="7">
                  <c:v>3.4072697973024333</c:v>
                </c:pt>
                <c:pt idx="8">
                  <c:v>4.9341079021396581</c:v>
                </c:pt>
                <c:pt idx="9">
                  <c:v>2.7999999999999989</c:v>
                </c:pt>
                <c:pt idx="10">
                  <c:v>5.8000000000000016</c:v>
                </c:pt>
                <c:pt idx="11">
                  <c:v>2.3000000000000007</c:v>
                </c:pt>
                <c:pt idx="12">
                  <c:v>5.6198555385926738</c:v>
                </c:pt>
                <c:pt idx="13">
                  <c:v>1.2999999999999998</c:v>
                </c:pt>
                <c:pt idx="14">
                  <c:v>4.8564757081330754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cas_02!$F$19:$F$43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437120"/>
        <c:axId val="203438848"/>
      </c:scatterChart>
      <c:valAx>
        <c:axId val="203437120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03438848"/>
        <c:crossesAt val="0"/>
        <c:crossBetween val="midCat"/>
        <c:majorUnit val="1"/>
      </c:valAx>
      <c:valAx>
        <c:axId val="203438848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3437120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cas_03!$I$18:$I$43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cas_03!$F$18:$F$43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cas_03!$J$18:$J$43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cas_03!$F$18:$F$43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cas_03!$H$18:$H$43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cas_03!$F$18:$F$43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cas_03!$G$18:$G$43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cas_03!$F$18:$F$43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cas_03!$K$18:$K$43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cas_03!$F$18:$F$43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cas_03!$L$18:$L$43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cas_03!$F$18:$F$43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cas_03!$M$18:$M$43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cas_03!$F$18:$F$43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cas_03!$E$19:$E$43</c:f>
              <c:numCache>
                <c:formatCode>General</c:formatCode>
                <c:ptCount val="25"/>
                <c:pt idx="0">
                  <c:v>3.3937194631143939</c:v>
                </c:pt>
                <c:pt idx="1">
                  <c:v>5.3555654732044786</c:v>
                </c:pt>
                <c:pt idx="2">
                  <c:v>3.2976108842412941</c:v>
                </c:pt>
                <c:pt idx="3">
                  <c:v>2.9489197105285712</c:v>
                </c:pt>
                <c:pt idx="4">
                  <c:v>3.5711743849824416</c:v>
                </c:pt>
                <c:pt idx="5">
                  <c:v>4.9238965503755026</c:v>
                </c:pt>
                <c:pt idx="6">
                  <c:v>3.8052726368769072</c:v>
                </c:pt>
                <c:pt idx="7">
                  <c:v>3.4072697973024333</c:v>
                </c:pt>
                <c:pt idx="8">
                  <c:v>4.9341079021396581</c:v>
                </c:pt>
                <c:pt idx="9">
                  <c:v>5.5880516457400518</c:v>
                </c:pt>
                <c:pt idx="10">
                  <c:v>3.7270265339466278</c:v>
                </c:pt>
                <c:pt idx="11">
                  <c:v>1.3666433561447775</c:v>
                </c:pt>
                <c:pt idx="12">
                  <c:v>5.6365561350539792</c:v>
                </c:pt>
                <c:pt idx="13">
                  <c:v>6.4487064820277737</c:v>
                </c:pt>
                <c:pt idx="14">
                  <c:v>5.6840033367770957</c:v>
                </c:pt>
                <c:pt idx="15">
                  <c:v>3.3270932918676408</c:v>
                </c:pt>
                <c:pt idx="16">
                  <c:v>7.5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cas_03!$F$19:$F$43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270784"/>
        <c:axId val="251271360"/>
      </c:scatterChart>
      <c:valAx>
        <c:axId val="251270784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51271360"/>
        <c:crossesAt val="0"/>
        <c:crossBetween val="midCat"/>
        <c:majorUnit val="1"/>
      </c:valAx>
      <c:valAx>
        <c:axId val="251271360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1270784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cas_04!$I$18:$I$43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cas_04!$F$18:$F$43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cas_04!$J$18:$J$43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cas_04!$F$18:$F$43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cas_04!$H$18:$H$43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cas_04!$F$18:$F$43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cas_04!$G$18:$G$43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cas_04!$F$18:$F$43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cas_04!$K$18:$K$43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cas_04!$F$18:$F$43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cas_04!$L$18:$L$43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cas_04!$F$18:$F$43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cas_04!$M$18:$M$43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cas_04!$F$18:$F$43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cas_04!$E$19:$E$43</c:f>
              <c:numCache>
                <c:formatCode>General</c:formatCode>
                <c:ptCount val="25"/>
                <c:pt idx="0">
                  <c:v>3.3937194631143939</c:v>
                </c:pt>
                <c:pt idx="1">
                  <c:v>5.3555654732044786</c:v>
                </c:pt>
                <c:pt idx="2">
                  <c:v>3.2976108842412941</c:v>
                </c:pt>
                <c:pt idx="3">
                  <c:v>2.9489197105285712</c:v>
                </c:pt>
                <c:pt idx="4">
                  <c:v>3.5711743849824416</c:v>
                </c:pt>
                <c:pt idx="5">
                  <c:v>4.9238965503755026</c:v>
                </c:pt>
                <c:pt idx="6">
                  <c:v>3.8052726368769072</c:v>
                </c:pt>
                <c:pt idx="7">
                  <c:v>3.4072697973024333</c:v>
                </c:pt>
                <c:pt idx="8">
                  <c:v>6.3</c:v>
                </c:pt>
                <c:pt idx="9">
                  <c:v>4.5500000000000016</c:v>
                </c:pt>
                <c:pt idx="10">
                  <c:v>5.7594123184797361</c:v>
                </c:pt>
                <c:pt idx="11">
                  <c:v>4.8000000000000007</c:v>
                </c:pt>
                <c:pt idx="12">
                  <c:v>4.5500000000000016</c:v>
                </c:pt>
                <c:pt idx="13">
                  <c:v>5.2999999999999989</c:v>
                </c:pt>
                <c:pt idx="14">
                  <c:v>6.6644550436874859</c:v>
                </c:pt>
                <c:pt idx="15">
                  <c:v>6.540045263431967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cas_04!$F$19:$F$43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003456"/>
        <c:axId val="255004608"/>
      </c:scatterChart>
      <c:valAx>
        <c:axId val="255003456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55004608"/>
        <c:crossesAt val="0"/>
        <c:crossBetween val="midCat"/>
        <c:majorUnit val="1"/>
      </c:valAx>
      <c:valAx>
        <c:axId val="255004608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5003456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cas_05!$I$18:$I$43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cas_05!$F$18:$F$43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cas_05!$J$18:$J$43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cas_05!$F$18:$F$43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cas_05!$H$18:$H$43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cas_05!$F$18:$F$43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cas_05!$G$18:$G$43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cas_05!$F$18:$F$43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cas_05!$K$18:$K$43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cas_05!$F$18:$F$43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cas_05!$L$18:$L$43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cas_05!$F$18:$F$43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cas_05!$M$18:$M$43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cas_05!$F$18:$F$43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cas_05!$E$19:$E$43</c:f>
              <c:numCache>
                <c:formatCode>General</c:formatCode>
                <c:ptCount val="25"/>
                <c:pt idx="0">
                  <c:v>5.7403432285471343</c:v>
                </c:pt>
                <c:pt idx="1">
                  <c:v>6.6163548828742922</c:v>
                </c:pt>
                <c:pt idx="2">
                  <c:v>5.0781446836597741</c:v>
                </c:pt>
                <c:pt idx="3">
                  <c:v>5.3879720118973626</c:v>
                </c:pt>
                <c:pt idx="4">
                  <c:v>6.5468035492929619</c:v>
                </c:pt>
                <c:pt idx="5">
                  <c:v>4.3860237630840846</c:v>
                </c:pt>
                <c:pt idx="6">
                  <c:v>4.0123919709119935</c:v>
                </c:pt>
                <c:pt idx="7">
                  <c:v>6.6277212929096994</c:v>
                </c:pt>
                <c:pt idx="8">
                  <c:v>5.5210708771599446</c:v>
                </c:pt>
                <c:pt idx="9">
                  <c:v>4.8568737176654384</c:v>
                </c:pt>
                <c:pt idx="10">
                  <c:v>5.8000000000000016</c:v>
                </c:pt>
                <c:pt idx="11">
                  <c:v>4.9389192347123743</c:v>
                </c:pt>
                <c:pt idx="12">
                  <c:v>3.94615801925538</c:v>
                </c:pt>
                <c:pt idx="13">
                  <c:v>4.5041171026357905</c:v>
                </c:pt>
                <c:pt idx="14">
                  <c:v>4.8203677372046503</c:v>
                </c:pt>
                <c:pt idx="15">
                  <c:v>7.2500000000000018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cas_05!$F$19:$F$43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501568"/>
        <c:axId val="270502144"/>
      </c:scatterChart>
      <c:valAx>
        <c:axId val="270501568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70502144"/>
        <c:crossesAt val="0"/>
        <c:crossBetween val="midCat"/>
        <c:majorUnit val="1"/>
      </c:valAx>
      <c:valAx>
        <c:axId val="270502144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0501568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cas_06!$I$18:$I$43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cas_06!$F$18:$F$43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cas_06!$J$18:$J$43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cas_06!$F$18:$F$43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cas_06!$H$18:$H$43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cas_06!$F$18:$F$43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cas_06!$G$18:$G$43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cas_06!$F$18:$F$43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cas_06!$K$18:$K$43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cas_06!$F$18:$F$43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cas_06!$L$18:$L$43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cas_06!$F$18:$F$43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cas_06!$M$18:$M$43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cas_06!$F$18:$F$43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cas_06!$E$19:$E$43</c:f>
              <c:numCache>
                <c:formatCode>General</c:formatCode>
                <c:ptCount val="25"/>
                <c:pt idx="0">
                  <c:v>5.0590146260045019</c:v>
                </c:pt>
                <c:pt idx="1">
                  <c:v>4.654585069493625</c:v>
                </c:pt>
                <c:pt idx="2">
                  <c:v>4.1726193843540402</c:v>
                </c:pt>
                <c:pt idx="3">
                  <c:v>4.8186340394575398</c:v>
                </c:pt>
                <c:pt idx="4">
                  <c:v>4.7328692575145412</c:v>
                </c:pt>
                <c:pt idx="5">
                  <c:v>4.4418934807079511</c:v>
                </c:pt>
                <c:pt idx="6">
                  <c:v>4.8079133706603914</c:v>
                </c:pt>
                <c:pt idx="7">
                  <c:v>5.0000000000000009</c:v>
                </c:pt>
                <c:pt idx="8">
                  <c:v>4.454623564361829</c:v>
                </c:pt>
                <c:pt idx="9">
                  <c:v>4.6231051841285096</c:v>
                </c:pt>
                <c:pt idx="10">
                  <c:v>4.15697437018098</c:v>
                </c:pt>
                <c:pt idx="11">
                  <c:v>5.0278905804414551</c:v>
                </c:pt>
                <c:pt idx="12">
                  <c:v>4.4590607616381037</c:v>
                </c:pt>
                <c:pt idx="13">
                  <c:v>4.1276397554436715</c:v>
                </c:pt>
                <c:pt idx="14">
                  <c:v>4.8000000000000007</c:v>
                </c:pt>
                <c:pt idx="15">
                  <c:v>4.3000000000000025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cas_06!$F$19:$F$43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9757376"/>
        <c:axId val="279757952"/>
      </c:scatterChart>
      <c:valAx>
        <c:axId val="279757376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79757952"/>
        <c:crossesAt val="0"/>
        <c:crossBetween val="midCat"/>
        <c:majorUnit val="1"/>
      </c:valAx>
      <c:valAx>
        <c:axId val="279757952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9757376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cas_07!$I$18:$I$43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cas_07!$F$18:$F$43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cas_07!$J$18:$J$43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cas_07!$F$18:$F$43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cas_07!$H$18:$H$43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cas_07!$F$18:$F$43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cas_07!$G$18:$G$43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cas_07!$F$18:$F$43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cas_07!$K$18:$K$43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cas_07!$F$18:$F$43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cas_07!$L$18:$L$43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cas_07!$F$18:$F$43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cas_07!$M$18:$M$43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cas_07!$F$18:$F$43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cas_07!$E$19:$E$43</c:f>
              <c:numCache>
                <c:formatCode>General</c:formatCode>
                <c:ptCount val="25"/>
                <c:pt idx="0">
                  <c:v>4.3000000000000025</c:v>
                </c:pt>
                <c:pt idx="1">
                  <c:v>4.654585069493625</c:v>
                </c:pt>
                <c:pt idx="2">
                  <c:v>4.3000000000000025</c:v>
                </c:pt>
                <c:pt idx="3">
                  <c:v>4.8186340394575398</c:v>
                </c:pt>
                <c:pt idx="4">
                  <c:v>4.7328692575145412</c:v>
                </c:pt>
                <c:pt idx="5">
                  <c:v>5.05</c:v>
                </c:pt>
                <c:pt idx="6">
                  <c:v>4.8079133706603914</c:v>
                </c:pt>
                <c:pt idx="7">
                  <c:v>5.0000000000000009</c:v>
                </c:pt>
                <c:pt idx="8">
                  <c:v>5.2000000000000011</c:v>
                </c:pt>
                <c:pt idx="9">
                  <c:v>5.05</c:v>
                </c:pt>
                <c:pt idx="10">
                  <c:v>5.2999999999999989</c:v>
                </c:pt>
                <c:pt idx="11">
                  <c:v>5.0278905804414551</c:v>
                </c:pt>
                <c:pt idx="12">
                  <c:v>5.8000000000000016</c:v>
                </c:pt>
                <c:pt idx="13">
                  <c:v>5.5500000000000025</c:v>
                </c:pt>
                <c:pt idx="14">
                  <c:v>6.200000000000002</c:v>
                </c:pt>
                <c:pt idx="15">
                  <c:v>6.3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cas_07!$F$19:$F$43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616512"/>
        <c:axId val="296617664"/>
      </c:scatterChart>
      <c:valAx>
        <c:axId val="296616512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96617664"/>
        <c:crossesAt val="0"/>
        <c:crossBetween val="midCat"/>
        <c:majorUnit val="1"/>
      </c:valAx>
      <c:valAx>
        <c:axId val="296617664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661651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-1s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cas_08!$I$18:$I$43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xVal>
          <c:yVal>
            <c:numRef>
              <c:f>cas_08!$F$18:$F$43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2"/>
          <c:order val="1"/>
          <c:tx>
            <c:v>X</c:v>
          </c:tx>
          <c:marker>
            <c:symbol val="none"/>
          </c:marker>
          <c:xVal>
            <c:numRef>
              <c:f>cas_08!$J$18:$J$43</c:f>
              <c:numCache>
                <c:formatCode>General</c:formatCode>
                <c:ptCount val="2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</c:numCache>
            </c:numRef>
          </c:xVal>
          <c:yVal>
            <c:numRef>
              <c:f>cas_08!$F$18:$F$43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3"/>
          <c:order val="2"/>
          <c:tx>
            <c:v>-2s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cas_08!$H$18:$H$43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xVal>
          <c:yVal>
            <c:numRef>
              <c:f>cas_08!$F$18:$F$43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4"/>
          <c:order val="3"/>
          <c:tx>
            <c:v>-3s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cas_08!$G$18:$G$43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xVal>
          <c:yVal>
            <c:numRef>
              <c:f>cas_08!$F$18:$F$43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5"/>
          <c:order val="4"/>
          <c:tx>
            <c:v>+1s</c:v>
          </c:tx>
          <c:spPr>
            <a:ln>
              <a:solidFill>
                <a:srgbClr val="92D050"/>
              </a:solidFill>
              <a:prstDash val="sysDot"/>
            </a:ln>
          </c:spPr>
          <c:marker>
            <c:symbol val="none"/>
          </c:marker>
          <c:xVal>
            <c:numRef>
              <c:f>cas_08!$K$18:$K$43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xVal>
          <c:yVal>
            <c:numRef>
              <c:f>cas_08!$F$18:$F$43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6"/>
          <c:order val="5"/>
          <c:tx>
            <c:v>+2s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cas_08!$L$18:$L$43</c:f>
              <c:numCache>
                <c:formatCode>General</c:formatCode>
                <c:ptCount val="26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xVal>
          <c:yVal>
            <c:numRef>
              <c:f>cas_08!$F$18:$F$43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7"/>
          <c:order val="6"/>
          <c:tx>
            <c:v>+3s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cas_08!$M$18:$M$43</c:f>
              <c:numCache>
                <c:formatCode>General</c:formatCode>
                <c:ptCount val="2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</c:numCache>
            </c:numRef>
          </c:xVal>
          <c:yVal>
            <c:numRef>
              <c:f>cas_08!$F$18:$F$43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0"/>
        </c:ser>
        <c:ser>
          <c:idx val="0"/>
          <c:order val="7"/>
          <c:marker>
            <c:symbol val="circle"/>
            <c:size val="9"/>
            <c:spPr>
              <a:solidFill>
                <a:srgbClr val="FF0000"/>
              </a:solidFill>
            </c:spPr>
          </c:marker>
          <c:xVal>
            <c:numRef>
              <c:f>cas_08!$E$19:$E$43</c:f>
              <c:numCache>
                <c:formatCode>General</c:formatCode>
                <c:ptCount val="25"/>
                <c:pt idx="0">
                  <c:v>4.3805516719992763</c:v>
                </c:pt>
                <c:pt idx="1">
                  <c:v>5.4049274917240862</c:v>
                </c:pt>
                <c:pt idx="2">
                  <c:v>6.3</c:v>
                </c:pt>
                <c:pt idx="3">
                  <c:v>2.3000000000000007</c:v>
                </c:pt>
                <c:pt idx="4">
                  <c:v>4.6782355406656304</c:v>
                </c:pt>
                <c:pt idx="5">
                  <c:v>4.467258917826987</c:v>
                </c:pt>
                <c:pt idx="6">
                  <c:v>6.7536268483643678</c:v>
                </c:pt>
                <c:pt idx="7">
                  <c:v>5.1501854154019409</c:v>
                </c:pt>
                <c:pt idx="8">
                  <c:v>3.209902387822515</c:v>
                </c:pt>
                <c:pt idx="9">
                  <c:v>4.4704879082353752</c:v>
                </c:pt>
                <c:pt idx="10">
                  <c:v>2.9291453524245323</c:v>
                </c:pt>
                <c:pt idx="11">
                  <c:v>2.3000000000000007</c:v>
                </c:pt>
                <c:pt idx="12">
                  <c:v>6.3</c:v>
                </c:pt>
                <c:pt idx="13">
                  <c:v>3.5804066550888844</c:v>
                </c:pt>
                <c:pt idx="14">
                  <c:v>6.8000000000000025</c:v>
                </c:pt>
                <c:pt idx="15">
                  <c:v>1.2999999999999998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</c:numCache>
            </c:numRef>
          </c:xVal>
          <c:yVal>
            <c:numRef>
              <c:f>cas_08!$F$19:$F$43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619968"/>
        <c:axId val="296620544"/>
      </c:scatterChart>
      <c:valAx>
        <c:axId val="296619968"/>
        <c:scaling>
          <c:orientation val="minMax"/>
          <c:max val="8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one"/>
        <c:crossAx val="296620544"/>
        <c:crossesAt val="0"/>
        <c:crossBetween val="midCat"/>
        <c:majorUnit val="1"/>
      </c:valAx>
      <c:valAx>
        <c:axId val="296620544"/>
        <c:scaling>
          <c:orientation val="maxMin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6619968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114296</xdr:colOff>
      <xdr:row>5</xdr:row>
      <xdr:rowOff>57150</xdr:rowOff>
    </xdr:from>
    <xdr:to>
      <xdr:col>13</xdr:col>
      <xdr:colOff>352424</xdr:colOff>
      <xdr:row>43</xdr:row>
      <xdr:rowOff>28575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3"/>
  <sheetViews>
    <sheetView topLeftCell="A13" workbookViewId="0">
      <selection sqref="A1:A43"/>
    </sheetView>
  </sheetViews>
  <sheetFormatPr baseColWidth="10" defaultRowHeight="15" x14ac:dyDescent="0.25"/>
  <sheetData>
    <row r="1" spans="1:1" x14ac:dyDescent="0.25">
      <c r="A1" t="s">
        <v>17</v>
      </c>
    </row>
    <row r="2" spans="1:1" ht="18.75" x14ac:dyDescent="0.3">
      <c r="A2" s="31" t="s">
        <v>18</v>
      </c>
    </row>
    <row r="3" spans="1:1" x14ac:dyDescent="0.25">
      <c r="A3" t="s">
        <v>19</v>
      </c>
    </row>
    <row r="5" spans="1:1" x14ac:dyDescent="0.25">
      <c r="A5" s="34" t="s">
        <v>20</v>
      </c>
    </row>
    <row r="6" spans="1:1" x14ac:dyDescent="0.25">
      <c r="A6" s="34" t="s">
        <v>21</v>
      </c>
    </row>
    <row r="7" spans="1:1" x14ac:dyDescent="0.25">
      <c r="A7" s="34" t="s">
        <v>22</v>
      </c>
    </row>
    <row r="8" spans="1:1" x14ac:dyDescent="0.25">
      <c r="A8" s="34" t="s">
        <v>23</v>
      </c>
    </row>
    <row r="9" spans="1:1" x14ac:dyDescent="0.25">
      <c r="A9" s="34" t="s">
        <v>13</v>
      </c>
    </row>
    <row r="10" spans="1:1" x14ac:dyDescent="0.25">
      <c r="A10" s="34" t="s">
        <v>14</v>
      </c>
    </row>
    <row r="13" spans="1:1" ht="15.75" x14ac:dyDescent="0.25">
      <c r="A13" s="32" t="s">
        <v>24</v>
      </c>
    </row>
    <row r="14" spans="1:1" x14ac:dyDescent="0.25">
      <c r="A14" t="s">
        <v>25</v>
      </c>
    </row>
    <row r="15" spans="1:1" x14ac:dyDescent="0.25">
      <c r="A15" t="s">
        <v>26</v>
      </c>
    </row>
    <row r="16" spans="1:1" x14ac:dyDescent="0.25">
      <c r="A16" t="s">
        <v>27</v>
      </c>
    </row>
    <row r="17" spans="1:1" x14ac:dyDescent="0.25">
      <c r="A17" t="s">
        <v>28</v>
      </c>
    </row>
    <row r="18" spans="1:1" x14ac:dyDescent="0.25">
      <c r="A18" t="s">
        <v>29</v>
      </c>
    </row>
    <row r="19" spans="1:1" x14ac:dyDescent="0.25">
      <c r="A19" t="s">
        <v>30</v>
      </c>
    </row>
    <row r="20" spans="1:1" x14ac:dyDescent="0.25">
      <c r="A20" t="s">
        <v>31</v>
      </c>
    </row>
    <row r="21" spans="1:1" x14ac:dyDescent="0.25">
      <c r="A21" t="s">
        <v>32</v>
      </c>
    </row>
    <row r="23" spans="1:1" x14ac:dyDescent="0.25">
      <c r="A23" t="s">
        <v>33</v>
      </c>
    </row>
    <row r="24" spans="1:1" x14ac:dyDescent="0.25">
      <c r="A24" t="s">
        <v>34</v>
      </c>
    </row>
    <row r="25" spans="1:1" x14ac:dyDescent="0.25">
      <c r="A25" t="s">
        <v>35</v>
      </c>
    </row>
    <row r="26" spans="1:1" x14ac:dyDescent="0.25">
      <c r="A26" t="s">
        <v>36</v>
      </c>
    </row>
    <row r="28" spans="1:1" x14ac:dyDescent="0.25">
      <c r="A28" s="33" t="s">
        <v>37</v>
      </c>
    </row>
    <row r="29" spans="1:1" x14ac:dyDescent="0.25">
      <c r="A29" s="33" t="s">
        <v>38</v>
      </c>
    </row>
    <row r="31" spans="1:1" ht="15.75" x14ac:dyDescent="0.25">
      <c r="A31" s="32" t="s">
        <v>39</v>
      </c>
    </row>
    <row r="32" spans="1:1" x14ac:dyDescent="0.25">
      <c r="A32" t="s">
        <v>40</v>
      </c>
    </row>
    <row r="33" spans="1:1" x14ac:dyDescent="0.25">
      <c r="A33" t="s">
        <v>41</v>
      </c>
    </row>
    <row r="36" spans="1:1" ht="15.75" x14ac:dyDescent="0.25">
      <c r="A36" s="32" t="s">
        <v>42</v>
      </c>
    </row>
    <row r="37" spans="1:1" x14ac:dyDescent="0.25">
      <c r="A37" t="s">
        <v>43</v>
      </c>
    </row>
    <row r="38" spans="1:1" x14ac:dyDescent="0.25">
      <c r="A38" t="s">
        <v>44</v>
      </c>
    </row>
    <row r="39" spans="1:1" x14ac:dyDescent="0.25">
      <c r="A39" t="s">
        <v>45</v>
      </c>
    </row>
    <row r="40" spans="1:1" x14ac:dyDescent="0.25">
      <c r="A40" t="s">
        <v>46</v>
      </c>
    </row>
    <row r="41" spans="1:1" x14ac:dyDescent="0.25">
      <c r="A41" t="s">
        <v>47</v>
      </c>
    </row>
    <row r="42" spans="1:1" x14ac:dyDescent="0.25">
      <c r="A42" s="35" t="s">
        <v>48</v>
      </c>
    </row>
    <row r="43" spans="1:1" x14ac:dyDescent="0.25">
      <c r="A43" t="s">
        <v>49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sqref="A1:A16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5.42578125" customWidth="1"/>
    <col min="6" max="6" width="9.28515625" customWidth="1"/>
    <col min="7" max="13" width="6.28515625" style="3" customWidth="1"/>
    <col min="14" max="14" width="7.140625" customWidth="1"/>
  </cols>
  <sheetData>
    <row r="1" spans="1:16" ht="21" x14ac:dyDescent="0.35">
      <c r="A1" s="37" t="s">
        <v>50</v>
      </c>
    </row>
    <row r="3" spans="1:16" x14ac:dyDescent="0.25">
      <c r="A3" s="3" t="s">
        <v>8</v>
      </c>
      <c r="B3" s="4" t="s">
        <v>16</v>
      </c>
      <c r="C3" s="5" t="s">
        <v>9</v>
      </c>
      <c r="D3" s="6"/>
      <c r="E3" s="3"/>
    </row>
    <row r="4" spans="1:16" ht="15.75" x14ac:dyDescent="0.25">
      <c r="A4" s="3" t="s">
        <v>51</v>
      </c>
      <c r="B4" s="4" t="s">
        <v>15</v>
      </c>
      <c r="C4" s="5" t="s">
        <v>9</v>
      </c>
      <c r="D4" s="6">
        <v>180847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36">
        <f>$C$6-(3*$C$7)</f>
        <v>5.74</v>
      </c>
      <c r="H5" s="36">
        <f>$C$6-(2*$C$7)</f>
        <v>5.9399999999999995</v>
      </c>
      <c r="I5" s="36">
        <f>$C$6-(1*$C$7)</f>
        <v>6.14</v>
      </c>
      <c r="J5" s="36">
        <f>$C$6-(0*$C$7)</f>
        <v>6.34</v>
      </c>
      <c r="K5" s="36">
        <f>$C$6+(1*$C$7)</f>
        <v>6.54</v>
      </c>
      <c r="L5" s="36">
        <f>$C$6+(2*$C$7)</f>
        <v>6.74</v>
      </c>
      <c r="M5" s="36">
        <f>$C$6+(3*$C$7)</f>
        <v>6.9399999999999995</v>
      </c>
    </row>
    <row r="6" spans="1:16" x14ac:dyDescent="0.25">
      <c r="A6" s="3" t="s">
        <v>52</v>
      </c>
      <c r="B6" s="3"/>
      <c r="C6" s="6">
        <v>6.34</v>
      </c>
      <c r="D6" s="3" t="s">
        <v>7</v>
      </c>
      <c r="E6" s="3"/>
    </row>
    <row r="7" spans="1:16" x14ac:dyDescent="0.25">
      <c r="A7" s="3" t="s">
        <v>53</v>
      </c>
      <c r="B7" s="3"/>
      <c r="C7" s="6">
        <v>0.2</v>
      </c>
      <c r="D7" s="3" t="s">
        <v>7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54</v>
      </c>
      <c r="B9" s="8"/>
      <c r="C9" s="9">
        <v>0.1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55</v>
      </c>
      <c r="B10" s="8"/>
      <c r="C10" s="12">
        <v>5.43</v>
      </c>
      <c r="D10" s="12">
        <v>7.33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56</v>
      </c>
      <c r="B11" s="8"/>
      <c r="C11" s="13">
        <f>AVERAGE(C10:D10)</f>
        <v>6.38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57</v>
      </c>
      <c r="B12" s="8"/>
      <c r="C12" s="25">
        <f>IF(((D10-C10)/6)&lt;((C6*C9)/3),(D10-C10)/6,(C6*C9/3))</f>
        <v>0.21133333333333335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58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59</v>
      </c>
      <c r="B15" s="15">
        <f>AVERAGE(B19:B43)</f>
        <v>6.203702426713039</v>
      </c>
      <c r="C15" s="3" t="s">
        <v>11</v>
      </c>
      <c r="D15" s="16">
        <f>(B15-C6)/C6</f>
        <v>-2.1498039950624749E-2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60</v>
      </c>
      <c r="B16" s="15">
        <f>STDEV(B19:B43)</f>
        <v>0.16155265016308434</v>
      </c>
      <c r="C16" s="3" t="s">
        <v>10</v>
      </c>
      <c r="D16" s="16">
        <f>B16/B15</f>
        <v>2.6041328073287549E-2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6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6" x14ac:dyDescent="0.25">
      <c r="A18" s="17" t="s">
        <v>61</v>
      </c>
      <c r="B18" s="18" t="s">
        <v>62</v>
      </c>
      <c r="C18" s="19" t="s">
        <v>63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6" x14ac:dyDescent="0.25">
      <c r="A19" s="20">
        <v>42286</v>
      </c>
      <c r="B19" s="21">
        <v>6.2931637513427994</v>
      </c>
      <c r="C19" s="22"/>
      <c r="D19" s="27">
        <f>IF(ABS((B19-$C$6)/$C$7)&gt;3.5,(3.5*(B19-$C$6)/ABS(B19-$C$6))+4,(B19-$C$6)/$C$7+4)</f>
        <v>3.7658187567139976</v>
      </c>
      <c r="E19" s="27">
        <f>IF(B19&gt;0,D19,#N/A)</f>
        <v>3.7658187567139976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6" x14ac:dyDescent="0.25">
      <c r="A20" s="20">
        <v>42293</v>
      </c>
      <c r="B20" s="21">
        <v>6.5590045051975174</v>
      </c>
      <c r="C20" s="22"/>
      <c r="D20" s="27">
        <f t="shared" ref="D20:D43" si="0">IF(ABS((B20-$C$6)/$C$7)&gt;3.5,(3.5*(B20-$C$6)/ABS(B20-$C$6))+4,(B20-$C$6)/$C$7+4)</f>
        <v>5.0950225259875879</v>
      </c>
      <c r="E20" s="27">
        <f t="shared" ref="E20:E43" si="1">IF(B20&gt;0,D20,#N/A)</f>
        <v>5.0950225259875879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6" x14ac:dyDescent="0.25">
      <c r="A21" s="20">
        <v>42300</v>
      </c>
      <c r="B21" s="21">
        <v>6.1226598701067267</v>
      </c>
      <c r="C21" s="22"/>
      <c r="D21" s="27">
        <f t="shared" si="0"/>
        <v>2.9132993505336344</v>
      </c>
      <c r="E21" s="27">
        <f t="shared" si="1"/>
        <v>2.9132993505336344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6" x14ac:dyDescent="0.25">
      <c r="A22" s="20">
        <v>42307</v>
      </c>
      <c r="B22" s="21">
        <v>6.2019591679016592</v>
      </c>
      <c r="C22" s="22"/>
      <c r="D22" s="27">
        <f t="shared" si="0"/>
        <v>3.3097958395082969</v>
      </c>
      <c r="E22" s="27">
        <f t="shared" si="1"/>
        <v>3.3097958395082969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6" x14ac:dyDescent="0.25">
      <c r="A23" s="20">
        <v>42314</v>
      </c>
      <c r="B23" s="21">
        <v>6.0019135345099492</v>
      </c>
      <c r="C23" s="22"/>
      <c r="D23" s="27">
        <f t="shared" si="0"/>
        <v>2.3095676725497469</v>
      </c>
      <c r="E23" s="27">
        <f t="shared" si="1"/>
        <v>2.3095676725497469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6" x14ac:dyDescent="0.25">
      <c r="A24" s="20">
        <v>42321</v>
      </c>
      <c r="B24" s="21">
        <v>5.9706178218219428</v>
      </c>
      <c r="C24" s="22"/>
      <c r="D24" s="27">
        <f t="shared" si="0"/>
        <v>2.1530891091097146</v>
      </c>
      <c r="E24" s="27">
        <f t="shared" si="1"/>
        <v>2.1530891091097146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6" x14ac:dyDescent="0.25">
      <c r="A25" s="20">
        <v>42328</v>
      </c>
      <c r="B25" s="21">
        <v>6.1444741005287504</v>
      </c>
      <c r="C25" s="22"/>
      <c r="D25" s="27">
        <f t="shared" si="0"/>
        <v>3.0223705026437528</v>
      </c>
      <c r="E25" s="27">
        <f t="shared" si="1"/>
        <v>3.0223705026437528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</row>
    <row r="26" spans="1:16" x14ac:dyDescent="0.25">
      <c r="A26" s="20">
        <v>42335</v>
      </c>
      <c r="B26" s="21">
        <v>6.1852985892072319</v>
      </c>
      <c r="C26" s="22"/>
      <c r="D26" s="27">
        <f t="shared" si="0"/>
        <v>3.22649294603616</v>
      </c>
      <c r="E26" s="27">
        <f t="shared" si="1"/>
        <v>3.22649294603616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6" x14ac:dyDescent="0.25">
      <c r="A27" s="20">
        <v>42342</v>
      </c>
      <c r="B27" s="21">
        <v>5.9164137565856798</v>
      </c>
      <c r="C27" s="22"/>
      <c r="D27" s="27">
        <f t="shared" si="0"/>
        <v>1.8820687829283997</v>
      </c>
      <c r="E27" s="27">
        <f t="shared" si="1"/>
        <v>1.8820687829283997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6" x14ac:dyDescent="0.25">
      <c r="A28" s="20">
        <v>42349</v>
      </c>
      <c r="B28" s="21">
        <v>6.2264150256849824</v>
      </c>
      <c r="C28" s="22"/>
      <c r="D28" s="27">
        <f t="shared" si="0"/>
        <v>3.4320751284249127</v>
      </c>
      <c r="E28" s="27">
        <f t="shared" si="1"/>
        <v>3.4320751284249127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6" x14ac:dyDescent="0.25">
      <c r="A29" s="20">
        <v>42356</v>
      </c>
      <c r="B29" s="21">
        <v>6.2591904862527734</v>
      </c>
      <c r="C29" s="22"/>
      <c r="D29" s="27">
        <f t="shared" si="0"/>
        <v>3.5959524312638678</v>
      </c>
      <c r="E29" s="27">
        <f t="shared" si="1"/>
        <v>3.5959524312638678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6" x14ac:dyDescent="0.25">
      <c r="A30" s="20">
        <v>42377</v>
      </c>
      <c r="B30" s="21">
        <v>6.3669706106337252</v>
      </c>
      <c r="C30" s="22"/>
      <c r="D30" s="27">
        <f t="shared" si="0"/>
        <v>4.1348530531686265</v>
      </c>
      <c r="E30" s="27">
        <f t="shared" si="1"/>
        <v>4.1348530531686265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6" x14ac:dyDescent="0.25">
      <c r="A31" s="20">
        <v>42384</v>
      </c>
      <c r="B31" s="21">
        <v>6.2669014097080797</v>
      </c>
      <c r="C31" s="22"/>
      <c r="D31" s="27">
        <f t="shared" si="0"/>
        <v>3.6345070485403994</v>
      </c>
      <c r="E31" s="27">
        <f t="shared" si="1"/>
        <v>3.6345070485403994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6" x14ac:dyDescent="0.25">
      <c r="A32" s="20">
        <v>42391</v>
      </c>
      <c r="B32" s="21">
        <v>6.2746018739743157</v>
      </c>
      <c r="C32" s="22"/>
      <c r="D32" s="27">
        <f t="shared" si="0"/>
        <v>3.6730093698715791</v>
      </c>
      <c r="E32" s="27">
        <f t="shared" si="1"/>
        <v>3.6730093698715791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>
        <v>42398</v>
      </c>
      <c r="B33" s="21">
        <v>6.2659518972394288</v>
      </c>
      <c r="C33" s="22"/>
      <c r="D33" s="27">
        <f t="shared" si="0"/>
        <v>3.6297594861971447</v>
      </c>
      <c r="E33" s="27">
        <f t="shared" si="1"/>
        <v>3.6297594861971447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0.50000000000000044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0.50000000000000044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0.50000000000000044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0.50000000000000044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0.50000000000000044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0.50000000000000044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0.50000000000000044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0.50000000000000044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0.50000000000000044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0.50000000000000044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12</v>
      </c>
    </row>
    <row r="47" spans="1:16" x14ac:dyDescent="0.25">
      <c r="A47" s="2"/>
    </row>
    <row r="49" spans="1:1" x14ac:dyDescent="0.25">
      <c r="A49" s="30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>
      <selection activeCell="A18" sqref="A18:C18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ht="21" x14ac:dyDescent="0.35">
      <c r="A1" s="37" t="s">
        <v>64</v>
      </c>
    </row>
    <row r="3" spans="1:16" x14ac:dyDescent="0.25">
      <c r="A3" s="3" t="s">
        <v>8</v>
      </c>
      <c r="B3" s="4" t="s">
        <v>16</v>
      </c>
      <c r="C3" s="5" t="s">
        <v>9</v>
      </c>
      <c r="D3" s="6"/>
      <c r="E3" s="3"/>
    </row>
    <row r="4" spans="1:16" ht="15.75" x14ac:dyDescent="0.25">
      <c r="A4" s="3" t="s">
        <v>51</v>
      </c>
      <c r="B4" s="4" t="s">
        <v>15</v>
      </c>
      <c r="C4" s="5" t="s">
        <v>9</v>
      </c>
      <c r="D4" s="6">
        <v>180847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36">
        <f>$C$6-(3*$C$7)</f>
        <v>5.74</v>
      </c>
      <c r="H5" s="36">
        <f>$C$6-(2*$C$7)</f>
        <v>5.9399999999999995</v>
      </c>
      <c r="I5" s="36">
        <f>$C$6-(1*$C$7)</f>
        <v>6.14</v>
      </c>
      <c r="J5" s="36">
        <f>$C$6-(0*$C$7)</f>
        <v>6.34</v>
      </c>
      <c r="K5" s="36">
        <f>$C$6+(1*$C$7)</f>
        <v>6.54</v>
      </c>
      <c r="L5" s="36">
        <f>$C$6+(2*$C$7)</f>
        <v>6.74</v>
      </c>
      <c r="M5" s="36">
        <f>$C$6+(3*$C$7)</f>
        <v>6.9399999999999995</v>
      </c>
    </row>
    <row r="6" spans="1:16" x14ac:dyDescent="0.25">
      <c r="A6" s="3" t="s">
        <v>52</v>
      </c>
      <c r="B6" s="3"/>
      <c r="C6" s="6">
        <v>6.34</v>
      </c>
      <c r="D6" s="3" t="s">
        <v>7</v>
      </c>
      <c r="E6" s="3"/>
    </row>
    <row r="7" spans="1:16" x14ac:dyDescent="0.25">
      <c r="A7" s="3" t="s">
        <v>53</v>
      </c>
      <c r="B7" s="3"/>
      <c r="C7" s="6">
        <v>0.2</v>
      </c>
      <c r="D7" s="3" t="s">
        <v>7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54</v>
      </c>
      <c r="B9" s="8"/>
      <c r="C9" s="9">
        <v>0.1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55</v>
      </c>
      <c r="B10" s="8"/>
      <c r="C10" s="12">
        <v>5.43</v>
      </c>
      <c r="D10" s="12">
        <v>7.33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56</v>
      </c>
      <c r="B11" s="8"/>
      <c r="C11" s="13">
        <f>AVERAGE(C10:D10)</f>
        <v>6.38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57</v>
      </c>
      <c r="B12" s="8"/>
      <c r="C12" s="25">
        <f>IF(((D10-C10)/6)&lt;((C6*C9)/3),(D10-C10)/6,(C6*C9/3))</f>
        <v>0.21133333333333335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58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59</v>
      </c>
      <c r="B15" s="15">
        <f>AVERAGE(B19:B43)</f>
        <v>6.3175182406598855</v>
      </c>
      <c r="C15" s="3" t="s">
        <v>11</v>
      </c>
      <c r="D15" s="16">
        <f>(B15-C6)/C6</f>
        <v>-3.5460188233618797E-3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60</v>
      </c>
      <c r="B16" s="15">
        <f>STDEV(B19:B43)</f>
        <v>0.26257234259298007</v>
      </c>
      <c r="C16" s="3" t="s">
        <v>10</v>
      </c>
      <c r="D16" s="16">
        <f>B16/B15</f>
        <v>4.1562577675367904E-2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8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8" x14ac:dyDescent="0.25">
      <c r="A18" s="17" t="s">
        <v>61</v>
      </c>
      <c r="B18" s="18" t="s">
        <v>62</v>
      </c>
      <c r="C18" s="19" t="s">
        <v>63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8" x14ac:dyDescent="0.25">
      <c r="A19" s="20">
        <v>42286</v>
      </c>
      <c r="B19" s="21">
        <v>6.2187438926228786</v>
      </c>
      <c r="C19" s="22"/>
      <c r="D19" s="27">
        <f>IF(ABS((B19-$C$6)/$C$7)&gt;3.5,(3.5*(B19-$C$6)/ABS(B19-$C$6))+4,(B19-$C$6)/$C$7+4)</f>
        <v>3.3937194631143939</v>
      </c>
      <c r="E19" s="27">
        <f>IF(B19&gt;0,D19,#N/A)</f>
        <v>3.3937194631143939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8" x14ac:dyDescent="0.25">
      <c r="A20" s="20">
        <v>42293</v>
      </c>
      <c r="B20" s="21">
        <v>6.6111130946408956</v>
      </c>
      <c r="C20" s="22"/>
      <c r="D20" s="27">
        <f t="shared" ref="D20:D43" si="0">IF(ABS((B20-$C$6)/$C$7)&gt;3.5,(3.5*(B20-$C$6)/ABS(B20-$C$6))+4,(B20-$C$6)/$C$7+4)</f>
        <v>5.3555654732044786</v>
      </c>
      <c r="E20" s="27">
        <f t="shared" ref="E20:E43" si="1">IF(B20&gt;0,D20,#N/A)</f>
        <v>5.3555654732044786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8" x14ac:dyDescent="0.25">
      <c r="A21" s="20">
        <v>42300</v>
      </c>
      <c r="B21" s="21">
        <v>6.1995221768482587</v>
      </c>
      <c r="C21" s="22"/>
      <c r="D21" s="27">
        <f t="shared" si="0"/>
        <v>3.2976108842412941</v>
      </c>
      <c r="E21" s="27">
        <f t="shared" si="1"/>
        <v>3.2976108842412941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8" x14ac:dyDescent="0.25">
      <c r="A22" s="20">
        <v>42307</v>
      </c>
      <c r="B22" s="21">
        <v>6.1297839421057141</v>
      </c>
      <c r="C22" s="22"/>
      <c r="D22" s="27">
        <f t="shared" si="0"/>
        <v>2.9489197105285712</v>
      </c>
      <c r="E22" s="27">
        <f t="shared" si="1"/>
        <v>2.9489197105285712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8" x14ac:dyDescent="0.25">
      <c r="A23" s="20">
        <v>42314</v>
      </c>
      <c r="B23" s="21">
        <v>6.2542348769964882</v>
      </c>
      <c r="C23" s="22"/>
      <c r="D23" s="27">
        <f t="shared" si="0"/>
        <v>3.5711743849824416</v>
      </c>
      <c r="E23" s="27">
        <f t="shared" si="1"/>
        <v>3.5711743849824416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8" x14ac:dyDescent="0.25">
      <c r="A24" s="20">
        <v>42321</v>
      </c>
      <c r="B24" s="21">
        <v>6.5247793100751004</v>
      </c>
      <c r="C24" s="22"/>
      <c r="D24" s="27">
        <f t="shared" si="0"/>
        <v>4.9238965503755026</v>
      </c>
      <c r="E24" s="27">
        <f t="shared" si="1"/>
        <v>4.9238965503755026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8" x14ac:dyDescent="0.25">
      <c r="A25" s="20">
        <v>42328</v>
      </c>
      <c r="B25" s="21">
        <v>6.3010545273753813</v>
      </c>
      <c r="C25" s="22"/>
      <c r="D25" s="27">
        <f t="shared" si="0"/>
        <v>3.8052726368769072</v>
      </c>
      <c r="E25" s="27">
        <f t="shared" si="1"/>
        <v>3.8052726368769072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  <c r="R25" s="1"/>
    </row>
    <row r="26" spans="1:18" x14ac:dyDescent="0.25">
      <c r="A26" s="20">
        <v>42335</v>
      </c>
      <c r="B26" s="21">
        <v>6.2214539594604865</v>
      </c>
      <c r="C26" s="22"/>
      <c r="D26" s="27">
        <f t="shared" si="0"/>
        <v>3.4072697973024333</v>
      </c>
      <c r="E26" s="27">
        <f t="shared" si="1"/>
        <v>3.4072697973024333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8" x14ac:dyDescent="0.25">
      <c r="A27" s="20">
        <v>42342</v>
      </c>
      <c r="B27" s="21">
        <v>6.5268215804279315</v>
      </c>
      <c r="C27" s="22"/>
      <c r="D27" s="27">
        <f t="shared" si="0"/>
        <v>4.9341079021396581</v>
      </c>
      <c r="E27" s="27">
        <f t="shared" si="1"/>
        <v>4.9341079021396581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8" x14ac:dyDescent="0.25">
      <c r="A28" s="20">
        <v>42349</v>
      </c>
      <c r="B28" s="21">
        <v>6.1</v>
      </c>
      <c r="C28" s="22"/>
      <c r="D28" s="27">
        <f t="shared" si="0"/>
        <v>2.7999999999999989</v>
      </c>
      <c r="E28" s="27">
        <f t="shared" si="1"/>
        <v>2.7999999999999989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8" x14ac:dyDescent="0.25">
      <c r="A29" s="20">
        <v>42356</v>
      </c>
      <c r="B29" s="21">
        <v>6.7</v>
      </c>
      <c r="C29" s="22"/>
      <c r="D29" s="27">
        <f t="shared" si="0"/>
        <v>5.8000000000000016</v>
      </c>
      <c r="E29" s="27">
        <f t="shared" si="1"/>
        <v>5.8000000000000016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8" x14ac:dyDescent="0.25">
      <c r="A30" s="20">
        <v>42377</v>
      </c>
      <c r="B30" s="21">
        <v>6</v>
      </c>
      <c r="C30" s="22"/>
      <c r="D30" s="27">
        <f t="shared" si="0"/>
        <v>2.3000000000000007</v>
      </c>
      <c r="E30" s="27">
        <f t="shared" si="1"/>
        <v>2.3000000000000007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8" x14ac:dyDescent="0.25">
      <c r="A31" s="20">
        <v>42384</v>
      </c>
      <c r="B31" s="21">
        <v>6.6639711077185346</v>
      </c>
      <c r="C31" s="22"/>
      <c r="D31" s="27">
        <f t="shared" si="0"/>
        <v>5.6198555385926738</v>
      </c>
      <c r="E31" s="27">
        <f t="shared" si="1"/>
        <v>5.6198555385926738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8" x14ac:dyDescent="0.25">
      <c r="A32" s="20">
        <v>42391</v>
      </c>
      <c r="B32" s="21">
        <v>5.8</v>
      </c>
      <c r="C32" s="22"/>
      <c r="D32" s="27">
        <f t="shared" si="0"/>
        <v>1.2999999999999998</v>
      </c>
      <c r="E32" s="27">
        <f t="shared" si="1"/>
        <v>1.2999999999999998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>
        <v>42398</v>
      </c>
      <c r="B33" s="21">
        <v>6.5112951416266149</v>
      </c>
      <c r="C33" s="22"/>
      <c r="D33" s="27">
        <f t="shared" si="0"/>
        <v>4.8564757081330754</v>
      </c>
      <c r="E33" s="27">
        <f t="shared" si="1"/>
        <v>4.8564757081330754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/>
      <c r="B34" s="21"/>
      <c r="C34" s="22"/>
      <c r="D34" s="27">
        <f t="shared" si="0"/>
        <v>0.50000000000000044</v>
      </c>
      <c r="E34" s="27" t="e">
        <f t="shared" si="1"/>
        <v>#N/A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0"/>
        <v>0.50000000000000044</v>
      </c>
      <c r="E35" s="27" t="e">
        <f t="shared" si="1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0"/>
        <v>0.50000000000000044</v>
      </c>
      <c r="E36" s="27" t="e">
        <f t="shared" si="1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0"/>
        <v>0.50000000000000044</v>
      </c>
      <c r="E37" s="27" t="e">
        <f t="shared" si="1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0.50000000000000044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0.50000000000000044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0.50000000000000044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0.50000000000000044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0.50000000000000044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0.50000000000000044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12</v>
      </c>
    </row>
    <row r="47" spans="1:16" x14ac:dyDescent="0.25">
      <c r="A47" s="2"/>
    </row>
    <row r="49" spans="1:1" x14ac:dyDescent="0.25">
      <c r="A49" s="30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>
      <selection activeCell="A18" sqref="A18:C18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ht="21" x14ac:dyDescent="0.35">
      <c r="A1" s="37" t="s">
        <v>65</v>
      </c>
    </row>
    <row r="3" spans="1:16" x14ac:dyDescent="0.25">
      <c r="A3" s="3" t="s">
        <v>8</v>
      </c>
      <c r="B3" s="4" t="s">
        <v>16</v>
      </c>
      <c r="C3" s="5" t="s">
        <v>9</v>
      </c>
      <c r="D3" s="6"/>
      <c r="E3" s="3"/>
    </row>
    <row r="4" spans="1:16" ht="15.75" x14ac:dyDescent="0.25">
      <c r="A4" s="3" t="s">
        <v>51</v>
      </c>
      <c r="B4" s="4" t="s">
        <v>15</v>
      </c>
      <c r="C4" s="5" t="s">
        <v>9</v>
      </c>
      <c r="D4" s="6">
        <v>180847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36">
        <f>$C$6-(3*$C$7)</f>
        <v>5.74</v>
      </c>
      <c r="H5" s="36">
        <f>$C$6-(2*$C$7)</f>
        <v>5.9399999999999995</v>
      </c>
      <c r="I5" s="36">
        <f>$C$6-(1*$C$7)</f>
        <v>6.14</v>
      </c>
      <c r="J5" s="36">
        <f>$C$6-(0*$C$7)</f>
        <v>6.34</v>
      </c>
      <c r="K5" s="36">
        <f>$C$6+(1*$C$7)</f>
        <v>6.54</v>
      </c>
      <c r="L5" s="36">
        <f>$C$6+(2*$C$7)</f>
        <v>6.74</v>
      </c>
      <c r="M5" s="36">
        <f>$C$6+(3*$C$7)</f>
        <v>6.9399999999999995</v>
      </c>
    </row>
    <row r="6" spans="1:16" x14ac:dyDescent="0.25">
      <c r="A6" s="3" t="s">
        <v>52</v>
      </c>
      <c r="B6" s="3"/>
      <c r="C6" s="6">
        <v>6.34</v>
      </c>
      <c r="D6" s="3" t="s">
        <v>7</v>
      </c>
      <c r="E6" s="3"/>
    </row>
    <row r="7" spans="1:16" x14ac:dyDescent="0.25">
      <c r="A7" s="3" t="s">
        <v>53</v>
      </c>
      <c r="B7" s="3"/>
      <c r="C7" s="6">
        <v>0.2</v>
      </c>
      <c r="D7" s="3" t="s">
        <v>7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54</v>
      </c>
      <c r="B9" s="8"/>
      <c r="C9" s="9">
        <v>0.1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55</v>
      </c>
      <c r="B10" s="8"/>
      <c r="C10" s="12">
        <v>5.43</v>
      </c>
      <c r="D10" s="12">
        <v>7.33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56</v>
      </c>
      <c r="B11" s="8"/>
      <c r="C11" s="13">
        <f>AVERAGE(C10:D10)</f>
        <v>6.38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57</v>
      </c>
      <c r="B12" s="8"/>
      <c r="C12" s="25">
        <f>IF(((D10-C10)/6)&lt;((C6*C9)/3),(D10-C10)/6,(C6*C9/3))</f>
        <v>0.21133333333333335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58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59</v>
      </c>
      <c r="B15" s="15">
        <f>AVERAGE(B19:B43)</f>
        <v>6.424184421211832</v>
      </c>
      <c r="C15" s="3" t="s">
        <v>11</v>
      </c>
      <c r="D15" s="16">
        <f>(B15-C6)/C6</f>
        <v>1.3278299875683299E-2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60</v>
      </c>
      <c r="B16" s="15">
        <f>STDEV(B19:B43)</f>
        <v>0.31053473615282229</v>
      </c>
      <c r="C16" s="3" t="s">
        <v>10</v>
      </c>
      <c r="D16" s="16">
        <f>B16/B15</f>
        <v>4.8338390648854423E-2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8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8" x14ac:dyDescent="0.25">
      <c r="A18" s="17" t="s">
        <v>61</v>
      </c>
      <c r="B18" s="18" t="s">
        <v>62</v>
      </c>
      <c r="C18" s="19" t="s">
        <v>63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8" x14ac:dyDescent="0.25">
      <c r="A19" s="20">
        <v>42286</v>
      </c>
      <c r="B19" s="21">
        <v>6.2187438926228786</v>
      </c>
      <c r="C19" s="22"/>
      <c r="D19" s="27">
        <f>IF(ABS((B19-$C$6)/$C$7)&gt;3.5,(3.5*(B19-$C$6)/ABS(B19-$C$6))+4,(B19-$C$6)/$C$7+4)</f>
        <v>3.3937194631143939</v>
      </c>
      <c r="E19" s="27">
        <f>IF(B19&gt;0,D19,#N/A)</f>
        <v>3.3937194631143939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8" x14ac:dyDescent="0.25">
      <c r="A20" s="20">
        <v>42293</v>
      </c>
      <c r="B20" s="21">
        <v>6.6111130946408956</v>
      </c>
      <c r="C20" s="22"/>
      <c r="D20" s="27">
        <f t="shared" ref="D20:D43" si="0">IF(ABS((B20-$C$6)/$C$7)&gt;3.5,(3.5*(B20-$C$6)/ABS(B20-$C$6))+4,(B20-$C$6)/$C$7+4)</f>
        <v>5.3555654732044786</v>
      </c>
      <c r="E20" s="27">
        <f t="shared" ref="E20:E43" si="1">IF(B20&gt;0,D20,#N/A)</f>
        <v>5.3555654732044786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8" x14ac:dyDescent="0.25">
      <c r="A21" s="20">
        <v>42300</v>
      </c>
      <c r="B21" s="21">
        <v>6.1995221768482587</v>
      </c>
      <c r="C21" s="22"/>
      <c r="D21" s="27">
        <f t="shared" si="0"/>
        <v>3.2976108842412941</v>
      </c>
      <c r="E21" s="27">
        <f t="shared" si="1"/>
        <v>3.2976108842412941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8" x14ac:dyDescent="0.25">
      <c r="A22" s="20">
        <v>42307</v>
      </c>
      <c r="B22" s="21">
        <v>6.1297839421057141</v>
      </c>
      <c r="C22" s="22"/>
      <c r="D22" s="27">
        <f t="shared" si="0"/>
        <v>2.9489197105285712</v>
      </c>
      <c r="E22" s="27">
        <f t="shared" si="1"/>
        <v>2.9489197105285712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8" x14ac:dyDescent="0.25">
      <c r="A23" s="20">
        <v>42314</v>
      </c>
      <c r="B23" s="21">
        <v>6.2542348769964882</v>
      </c>
      <c r="C23" s="22"/>
      <c r="D23" s="27">
        <f t="shared" si="0"/>
        <v>3.5711743849824416</v>
      </c>
      <c r="E23" s="27">
        <f t="shared" si="1"/>
        <v>3.5711743849824416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8" x14ac:dyDescent="0.25">
      <c r="A24" s="20">
        <v>42321</v>
      </c>
      <c r="B24" s="21">
        <v>6.5247793100751004</v>
      </c>
      <c r="C24" s="22"/>
      <c r="D24" s="27">
        <f t="shared" si="0"/>
        <v>4.9238965503755026</v>
      </c>
      <c r="E24" s="27">
        <f t="shared" si="1"/>
        <v>4.9238965503755026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8" x14ac:dyDescent="0.25">
      <c r="A25" s="20">
        <v>42328</v>
      </c>
      <c r="B25" s="21">
        <v>6.3010545273753813</v>
      </c>
      <c r="C25" s="22"/>
      <c r="D25" s="27">
        <f t="shared" si="0"/>
        <v>3.8052726368769072</v>
      </c>
      <c r="E25" s="27">
        <f t="shared" si="1"/>
        <v>3.8052726368769072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  <c r="R25" s="1"/>
    </row>
    <row r="26" spans="1:18" x14ac:dyDescent="0.25">
      <c r="A26" s="20">
        <v>42335</v>
      </c>
      <c r="B26" s="21">
        <v>6.2214539594604865</v>
      </c>
      <c r="C26" s="22"/>
      <c r="D26" s="27">
        <f t="shared" si="0"/>
        <v>3.4072697973024333</v>
      </c>
      <c r="E26" s="27">
        <f t="shared" si="1"/>
        <v>3.4072697973024333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8" x14ac:dyDescent="0.25">
      <c r="A27" s="20">
        <v>42342</v>
      </c>
      <c r="B27" s="21">
        <v>6.5268215804279315</v>
      </c>
      <c r="C27" s="22"/>
      <c r="D27" s="27">
        <f t="shared" si="0"/>
        <v>4.9341079021396581</v>
      </c>
      <c r="E27" s="27">
        <f t="shared" si="1"/>
        <v>4.9341079021396581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8" x14ac:dyDescent="0.25">
      <c r="A28" s="20">
        <v>42349</v>
      </c>
      <c r="B28" s="21">
        <v>6.6576103291480102</v>
      </c>
      <c r="C28" s="22"/>
      <c r="D28" s="27">
        <f t="shared" si="0"/>
        <v>5.5880516457400518</v>
      </c>
      <c r="E28" s="27">
        <f t="shared" si="1"/>
        <v>5.5880516457400518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8" x14ac:dyDescent="0.25">
      <c r="A29" s="20">
        <v>42356</v>
      </c>
      <c r="B29" s="21">
        <v>6.2854053067893254</v>
      </c>
      <c r="C29" s="22"/>
      <c r="D29" s="27">
        <f t="shared" ref="D29:D37" si="2">IF(ABS((B29-$C$6)/$C$7)&gt;3.5,(3.5*(B29-$C$6)/ABS(B29-$C$6))+4,(B29-$C$6)/$C$7+4)</f>
        <v>3.7270265339466278</v>
      </c>
      <c r="E29" s="27">
        <f t="shared" ref="E29:E37" si="3">IF(B29&gt;0,D29,#N/A)</f>
        <v>3.7270265339466278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8" x14ac:dyDescent="0.25">
      <c r="A30" s="20">
        <v>42377</v>
      </c>
      <c r="B30" s="21">
        <v>5.8133286712289554</v>
      </c>
      <c r="C30" s="22"/>
      <c r="D30" s="27">
        <f t="shared" si="2"/>
        <v>1.3666433561447775</v>
      </c>
      <c r="E30" s="27">
        <f t="shared" si="3"/>
        <v>1.3666433561447775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8" x14ac:dyDescent="0.25">
      <c r="A31" s="20">
        <v>42384</v>
      </c>
      <c r="B31" s="21">
        <v>6.6673112270107957</v>
      </c>
      <c r="C31" s="22"/>
      <c r="D31" s="27">
        <f t="shared" si="2"/>
        <v>5.6365561350539792</v>
      </c>
      <c r="E31" s="27">
        <f t="shared" si="3"/>
        <v>5.6365561350539792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8" x14ac:dyDescent="0.25">
      <c r="A32" s="20">
        <v>42391</v>
      </c>
      <c r="B32" s="21">
        <v>6.8297412964055546</v>
      </c>
      <c r="C32" s="22"/>
      <c r="D32" s="27">
        <f t="shared" si="2"/>
        <v>6.4487064820277737</v>
      </c>
      <c r="E32" s="27">
        <f t="shared" si="3"/>
        <v>6.4487064820277737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>
        <v>42398</v>
      </c>
      <c r="B33" s="21">
        <v>6.676800667355419</v>
      </c>
      <c r="C33" s="22"/>
      <c r="D33" s="27">
        <f t="shared" si="2"/>
        <v>5.6840033367770957</v>
      </c>
      <c r="E33" s="27">
        <f t="shared" si="3"/>
        <v>5.6840033367770957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>
        <v>42405</v>
      </c>
      <c r="B34" s="21">
        <v>6.205418658373528</v>
      </c>
      <c r="C34" s="22"/>
      <c r="D34" s="27">
        <f t="shared" si="2"/>
        <v>3.3270932918676408</v>
      </c>
      <c r="E34" s="27">
        <f t="shared" si="3"/>
        <v>3.3270932918676408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>
        <v>42412</v>
      </c>
      <c r="B35" s="21">
        <v>7.0880116437363903</v>
      </c>
      <c r="C35" s="22"/>
      <c r="D35" s="27">
        <f t="shared" si="2"/>
        <v>7.5</v>
      </c>
      <c r="E35" s="27">
        <f t="shared" si="3"/>
        <v>7.5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2"/>
        <v>0.50000000000000044</v>
      </c>
      <c r="E36" s="27" t="e">
        <f t="shared" si="3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2"/>
        <v>0.50000000000000044</v>
      </c>
      <c r="E37" s="27" t="e">
        <f t="shared" si="3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0.50000000000000044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0.50000000000000044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0.50000000000000044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0.50000000000000044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0.50000000000000044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0.50000000000000044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12</v>
      </c>
    </row>
    <row r="47" spans="1:16" x14ac:dyDescent="0.25">
      <c r="A47" s="2"/>
    </row>
    <row r="49" spans="1:1" x14ac:dyDescent="0.25">
      <c r="A49" s="30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>
      <selection activeCell="A18" sqref="A18:C18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ht="21" x14ac:dyDescent="0.35">
      <c r="A1" s="37" t="s">
        <v>66</v>
      </c>
    </row>
    <row r="3" spans="1:16" x14ac:dyDescent="0.25">
      <c r="A3" s="3" t="s">
        <v>8</v>
      </c>
      <c r="B3" s="4" t="s">
        <v>16</v>
      </c>
      <c r="C3" s="5" t="s">
        <v>9</v>
      </c>
      <c r="D3" s="6"/>
      <c r="E3" s="3"/>
    </row>
    <row r="4" spans="1:16" ht="15.75" x14ac:dyDescent="0.25">
      <c r="A4" s="3" t="s">
        <v>51</v>
      </c>
      <c r="B4" s="4" t="s">
        <v>15</v>
      </c>
      <c r="C4" s="5" t="s">
        <v>9</v>
      </c>
      <c r="D4" s="6">
        <v>180847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36">
        <f>$C$6-(3*$C$7)</f>
        <v>5.74</v>
      </c>
      <c r="H5" s="36">
        <f>$C$6-(2*$C$7)</f>
        <v>5.9399999999999995</v>
      </c>
      <c r="I5" s="36">
        <f>$C$6-(1*$C$7)</f>
        <v>6.14</v>
      </c>
      <c r="J5" s="36">
        <f>$C$6-(0*$C$7)</f>
        <v>6.34</v>
      </c>
      <c r="K5" s="36">
        <f>$C$6+(1*$C$7)</f>
        <v>6.54</v>
      </c>
      <c r="L5" s="36">
        <f>$C$6+(2*$C$7)</f>
        <v>6.74</v>
      </c>
      <c r="M5" s="36">
        <f>$C$6+(3*$C$7)</f>
        <v>6.9399999999999995</v>
      </c>
    </row>
    <row r="6" spans="1:16" x14ac:dyDescent="0.25">
      <c r="A6" s="3" t="s">
        <v>52</v>
      </c>
      <c r="B6" s="3"/>
      <c r="C6" s="6">
        <v>6.34</v>
      </c>
      <c r="D6" s="3" t="s">
        <v>7</v>
      </c>
      <c r="E6" s="3"/>
    </row>
    <row r="7" spans="1:16" x14ac:dyDescent="0.25">
      <c r="A7" s="3" t="s">
        <v>53</v>
      </c>
      <c r="B7" s="3"/>
      <c r="C7" s="6">
        <v>0.2</v>
      </c>
      <c r="D7" s="3" t="s">
        <v>7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54</v>
      </c>
      <c r="B9" s="8"/>
      <c r="C9" s="9">
        <v>0.1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55</v>
      </c>
      <c r="B10" s="8"/>
      <c r="C10" s="12">
        <v>5.43</v>
      </c>
      <c r="D10" s="12">
        <v>7.33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56</v>
      </c>
      <c r="B11" s="8"/>
      <c r="C11" s="13">
        <f>AVERAGE(C10:D10)</f>
        <v>6.38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57</v>
      </c>
      <c r="B12" s="8"/>
      <c r="C12" s="25">
        <f>IF(((D10-C10)/6)&lt;((C6*C9)/3),(D10-C10)/6,(C6*C9/3))</f>
        <v>0.21133333333333335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58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59</v>
      </c>
      <c r="B15" s="15">
        <f>AVERAGE(B19:B43)</f>
        <v>6.4795917690778149</v>
      </c>
      <c r="C15" s="3" t="s">
        <v>11</v>
      </c>
      <c r="D15" s="16">
        <f>(B15-C6)/C6</f>
        <v>2.2017629192084387E-2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60</v>
      </c>
      <c r="B16" s="15">
        <f>STDEV(B19:B43)</f>
        <v>0.24389787862002243</v>
      </c>
      <c r="C16" s="3" t="s">
        <v>10</v>
      </c>
      <c r="D16" s="16">
        <f>B16/B15</f>
        <v>3.764093284147349E-2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8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8" x14ac:dyDescent="0.25">
      <c r="A18" s="17" t="s">
        <v>61</v>
      </c>
      <c r="B18" s="18" t="s">
        <v>62</v>
      </c>
      <c r="C18" s="19" t="s">
        <v>63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8" x14ac:dyDescent="0.25">
      <c r="A19" s="20">
        <v>42286</v>
      </c>
      <c r="B19" s="21">
        <v>6.2187438926228786</v>
      </c>
      <c r="C19" s="22"/>
      <c r="D19" s="27">
        <f>IF(ABS((B19-$C$6)/$C$7)&gt;3.5,(3.5*(B19-$C$6)/ABS(B19-$C$6))+4,(B19-$C$6)/$C$7+4)</f>
        <v>3.3937194631143939</v>
      </c>
      <c r="E19" s="27">
        <f>IF(B19&gt;0,D19,#N/A)</f>
        <v>3.3937194631143939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8" x14ac:dyDescent="0.25">
      <c r="A20" s="20">
        <v>42293</v>
      </c>
      <c r="B20" s="21">
        <v>6.6111130946408956</v>
      </c>
      <c r="C20" s="22"/>
      <c r="D20" s="27">
        <f t="shared" ref="D20:D43" si="0">IF(ABS((B20-$C$6)/$C$7)&gt;3.5,(3.5*(B20-$C$6)/ABS(B20-$C$6))+4,(B20-$C$6)/$C$7+4)</f>
        <v>5.3555654732044786</v>
      </c>
      <c r="E20" s="27">
        <f t="shared" ref="E20:E43" si="1">IF(B20&gt;0,D20,#N/A)</f>
        <v>5.3555654732044786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8" x14ac:dyDescent="0.25">
      <c r="A21" s="20">
        <v>42300</v>
      </c>
      <c r="B21" s="21">
        <v>6.1995221768482587</v>
      </c>
      <c r="C21" s="22"/>
      <c r="D21" s="27">
        <f t="shared" si="0"/>
        <v>3.2976108842412941</v>
      </c>
      <c r="E21" s="27">
        <f t="shared" si="1"/>
        <v>3.2976108842412941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8" x14ac:dyDescent="0.25">
      <c r="A22" s="20">
        <v>42307</v>
      </c>
      <c r="B22" s="21">
        <v>6.1297839421057141</v>
      </c>
      <c r="C22" s="22"/>
      <c r="D22" s="27">
        <f t="shared" si="0"/>
        <v>2.9489197105285712</v>
      </c>
      <c r="E22" s="27">
        <f t="shared" si="1"/>
        <v>2.9489197105285712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8" x14ac:dyDescent="0.25">
      <c r="A23" s="20">
        <v>42314</v>
      </c>
      <c r="B23" s="21">
        <v>6.2542348769964882</v>
      </c>
      <c r="C23" s="22"/>
      <c r="D23" s="27">
        <f t="shared" si="0"/>
        <v>3.5711743849824416</v>
      </c>
      <c r="E23" s="27">
        <f t="shared" si="1"/>
        <v>3.5711743849824416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8" x14ac:dyDescent="0.25">
      <c r="A24" s="20">
        <v>42321</v>
      </c>
      <c r="B24" s="21">
        <v>6.5247793100751004</v>
      </c>
      <c r="C24" s="22"/>
      <c r="D24" s="27">
        <f t="shared" si="0"/>
        <v>4.9238965503755026</v>
      </c>
      <c r="E24" s="27">
        <f t="shared" si="1"/>
        <v>4.9238965503755026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8" x14ac:dyDescent="0.25">
      <c r="A25" s="20">
        <v>42328</v>
      </c>
      <c r="B25" s="21">
        <v>6.3010545273753813</v>
      </c>
      <c r="C25" s="22"/>
      <c r="D25" s="27">
        <f t="shared" si="0"/>
        <v>3.8052726368769072</v>
      </c>
      <c r="E25" s="27">
        <f t="shared" si="1"/>
        <v>3.8052726368769072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  <c r="R25" s="1"/>
    </row>
    <row r="26" spans="1:18" x14ac:dyDescent="0.25">
      <c r="A26" s="20">
        <v>42335</v>
      </c>
      <c r="B26" s="21">
        <v>6.2214539594604865</v>
      </c>
      <c r="C26" s="22"/>
      <c r="D26" s="27">
        <f t="shared" si="0"/>
        <v>3.4072697973024333</v>
      </c>
      <c r="E26" s="27">
        <f t="shared" si="1"/>
        <v>3.4072697973024333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8" x14ac:dyDescent="0.25">
      <c r="A27" s="20">
        <v>42342</v>
      </c>
      <c r="B27" s="21">
        <v>6.8</v>
      </c>
      <c r="C27" s="22"/>
      <c r="D27" s="27">
        <f t="shared" si="0"/>
        <v>6.3</v>
      </c>
      <c r="E27" s="27">
        <f t="shared" si="1"/>
        <v>6.3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8" x14ac:dyDescent="0.25">
      <c r="A28" s="20">
        <v>42349</v>
      </c>
      <c r="B28" s="21">
        <v>6.45</v>
      </c>
      <c r="C28" s="22"/>
      <c r="D28" s="27">
        <f t="shared" si="0"/>
        <v>4.5500000000000016</v>
      </c>
      <c r="E28" s="27">
        <f t="shared" si="1"/>
        <v>4.5500000000000016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8" x14ac:dyDescent="0.25">
      <c r="A29" s="20">
        <v>42356</v>
      </c>
      <c r="B29" s="21">
        <v>6.6918824636959471</v>
      </c>
      <c r="C29" s="22"/>
      <c r="D29" s="27">
        <f t="shared" ref="D29:D37" si="2">IF(ABS((B29-$C$6)/$C$7)&gt;3.5,(3.5*(B29-$C$6)/ABS(B29-$C$6))+4,(B29-$C$6)/$C$7+4)</f>
        <v>5.7594123184797361</v>
      </c>
      <c r="E29" s="27">
        <f t="shared" ref="E29:E37" si="3">IF(B29&gt;0,D29,#N/A)</f>
        <v>5.7594123184797361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8" x14ac:dyDescent="0.25">
      <c r="A30" s="20">
        <v>42377</v>
      </c>
      <c r="B30" s="21">
        <v>6.5</v>
      </c>
      <c r="C30" s="22"/>
      <c r="D30" s="27">
        <f t="shared" si="2"/>
        <v>4.8000000000000007</v>
      </c>
      <c r="E30" s="27">
        <f t="shared" si="3"/>
        <v>4.8000000000000007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8" x14ac:dyDescent="0.25">
      <c r="A31" s="20">
        <v>42384</v>
      </c>
      <c r="B31" s="21">
        <v>6.45</v>
      </c>
      <c r="C31" s="22"/>
      <c r="D31" s="27">
        <f t="shared" si="2"/>
        <v>4.5500000000000016</v>
      </c>
      <c r="E31" s="27">
        <f t="shared" si="3"/>
        <v>4.5500000000000016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8" x14ac:dyDescent="0.25">
      <c r="A32" s="20">
        <v>42391</v>
      </c>
      <c r="B32" s="21">
        <v>6.6</v>
      </c>
      <c r="C32" s="22"/>
      <c r="D32" s="27">
        <f t="shared" si="2"/>
        <v>5.2999999999999989</v>
      </c>
      <c r="E32" s="27">
        <f t="shared" si="3"/>
        <v>5.2999999999999989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>
        <v>42398</v>
      </c>
      <c r="B33" s="21">
        <v>6.872891008737497</v>
      </c>
      <c r="C33" s="22"/>
      <c r="D33" s="27">
        <f t="shared" si="2"/>
        <v>6.6644550436874859</v>
      </c>
      <c r="E33" s="27">
        <f t="shared" si="3"/>
        <v>6.6644550436874859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>
        <v>42405</v>
      </c>
      <c r="B34" s="21">
        <v>6.8480090526863933</v>
      </c>
      <c r="C34" s="22"/>
      <c r="D34" s="27">
        <f t="shared" si="2"/>
        <v>6.540045263431967</v>
      </c>
      <c r="E34" s="27">
        <f t="shared" si="3"/>
        <v>6.540045263431967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2"/>
        <v>0.50000000000000044</v>
      </c>
      <c r="E35" s="27" t="e">
        <f t="shared" si="3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2"/>
        <v>0.50000000000000044</v>
      </c>
      <c r="E36" s="27" t="e">
        <f t="shared" si="3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2"/>
        <v>0.50000000000000044</v>
      </c>
      <c r="E37" s="27" t="e">
        <f t="shared" si="3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0.50000000000000044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0.50000000000000044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0.50000000000000044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0.50000000000000044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0.50000000000000044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0.50000000000000044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12</v>
      </c>
    </row>
    <row r="47" spans="1:16" x14ac:dyDescent="0.25">
      <c r="A47" s="2"/>
    </row>
    <row r="49" spans="1:1" x14ac:dyDescent="0.25">
      <c r="A49" s="30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/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ht="21" x14ac:dyDescent="0.35">
      <c r="A1" s="37" t="s">
        <v>69</v>
      </c>
    </row>
    <row r="3" spans="1:16" x14ac:dyDescent="0.25">
      <c r="A3" s="3" t="s">
        <v>8</v>
      </c>
      <c r="B3" s="4" t="s">
        <v>16</v>
      </c>
      <c r="C3" s="5" t="s">
        <v>9</v>
      </c>
      <c r="D3" s="6"/>
      <c r="E3" s="3"/>
    </row>
    <row r="4" spans="1:16" ht="15.75" x14ac:dyDescent="0.25">
      <c r="A4" s="3" t="s">
        <v>51</v>
      </c>
      <c r="B4" s="4" t="s">
        <v>15</v>
      </c>
      <c r="C4" s="5" t="s">
        <v>9</v>
      </c>
      <c r="D4" s="6">
        <v>180847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36">
        <f>$C$6-(3*$C$7)</f>
        <v>5.74</v>
      </c>
      <c r="H5" s="36">
        <f>$C$6-(2*$C$7)</f>
        <v>5.9399999999999995</v>
      </c>
      <c r="I5" s="36">
        <f>$C$6-(1*$C$7)</f>
        <v>6.14</v>
      </c>
      <c r="J5" s="36">
        <f>$C$6-(0*$C$7)</f>
        <v>6.34</v>
      </c>
      <c r="K5" s="36">
        <f>$C$6+(1*$C$7)</f>
        <v>6.54</v>
      </c>
      <c r="L5" s="36">
        <f>$C$6+(2*$C$7)</f>
        <v>6.74</v>
      </c>
      <c r="M5" s="36">
        <f>$C$6+(3*$C$7)</f>
        <v>6.9399999999999995</v>
      </c>
    </row>
    <row r="6" spans="1:16" x14ac:dyDescent="0.25">
      <c r="A6" s="3" t="s">
        <v>52</v>
      </c>
      <c r="B6" s="3"/>
      <c r="C6" s="6">
        <v>6.34</v>
      </c>
      <c r="D6" s="3" t="s">
        <v>7</v>
      </c>
      <c r="E6" s="3"/>
    </row>
    <row r="7" spans="1:16" x14ac:dyDescent="0.25">
      <c r="A7" s="3" t="s">
        <v>53</v>
      </c>
      <c r="B7" s="3"/>
      <c r="C7" s="6">
        <v>0.2</v>
      </c>
      <c r="D7" s="3" t="s">
        <v>7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54</v>
      </c>
      <c r="B9" s="8"/>
      <c r="C9" s="9">
        <v>0.1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55</v>
      </c>
      <c r="B10" s="8"/>
      <c r="C10" s="12">
        <v>5.43</v>
      </c>
      <c r="D10" s="12">
        <v>7.33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56</v>
      </c>
      <c r="B11" s="8"/>
      <c r="C11" s="13">
        <f>AVERAGE(C10:D10)</f>
        <v>6.38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57</v>
      </c>
      <c r="B12" s="8"/>
      <c r="C12" s="25">
        <f>IF(((D10-C10)/6)&lt;((C6*C9)/3),(D10-C10)/6,(C6*C9/3))</f>
        <v>0.21133333333333335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58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59</v>
      </c>
      <c r="B15" s="15">
        <f>AVERAGE(B19:B43)</f>
        <v>6.6154157758976346</v>
      </c>
      <c r="C15" s="3" t="s">
        <v>11</v>
      </c>
      <c r="D15" s="16">
        <f>(B15-C6)/C6</f>
        <v>4.3440974116346183E-2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60</v>
      </c>
      <c r="B16" s="15">
        <f>STDEV(B19:B43)</f>
        <v>0.19882132689887455</v>
      </c>
      <c r="C16" s="3" t="s">
        <v>10</v>
      </c>
      <c r="D16" s="16">
        <f>B16/B15</f>
        <v>3.0054245059434201E-2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8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8" x14ac:dyDescent="0.25">
      <c r="A18" s="17" t="s">
        <v>61</v>
      </c>
      <c r="B18" s="18" t="s">
        <v>62</v>
      </c>
      <c r="C18" s="19" t="s">
        <v>63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8" x14ac:dyDescent="0.25">
      <c r="A19" s="20">
        <v>42286</v>
      </c>
      <c r="B19" s="21">
        <v>6.6880686457094267</v>
      </c>
      <c r="C19" s="22"/>
      <c r="D19" s="27">
        <f>IF(ABS((B19-$C$6)/$C$7)&gt;3.5,(3.5*(B19-$C$6)/ABS(B19-$C$6))+4,(B19-$C$6)/$C$7+4)</f>
        <v>5.7403432285471343</v>
      </c>
      <c r="E19" s="27">
        <f>IF(B19&gt;0,D19,#N/A)</f>
        <v>5.7403432285471343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8" x14ac:dyDescent="0.25">
      <c r="A20" s="20">
        <v>42293</v>
      </c>
      <c r="B20" s="21">
        <v>6.8632709765748583</v>
      </c>
      <c r="C20" s="22"/>
      <c r="D20" s="27">
        <f t="shared" ref="D20:D43" si="0">IF(ABS((B20-$C$6)/$C$7)&gt;3.5,(3.5*(B20-$C$6)/ABS(B20-$C$6))+4,(B20-$C$6)/$C$7+4)</f>
        <v>6.6163548828742922</v>
      </c>
      <c r="E20" s="27">
        <f t="shared" ref="E20:E43" si="1">IF(B20&gt;0,D20,#N/A)</f>
        <v>6.6163548828742922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8" x14ac:dyDescent="0.25">
      <c r="A21" s="20">
        <v>42300</v>
      </c>
      <c r="B21" s="21">
        <v>6.5556289367319547</v>
      </c>
      <c r="C21" s="22"/>
      <c r="D21" s="27">
        <f t="shared" si="0"/>
        <v>5.0781446836597741</v>
      </c>
      <c r="E21" s="27">
        <f t="shared" si="1"/>
        <v>5.0781446836597741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8" x14ac:dyDescent="0.25">
      <c r="A22" s="20">
        <v>42307</v>
      </c>
      <c r="B22" s="21">
        <v>6.6175944023794724</v>
      </c>
      <c r="C22" s="22"/>
      <c r="D22" s="27">
        <f t="shared" si="0"/>
        <v>5.3879720118973626</v>
      </c>
      <c r="E22" s="27">
        <f t="shared" si="1"/>
        <v>5.3879720118973626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8" x14ac:dyDescent="0.25">
      <c r="A23" s="20">
        <v>42314</v>
      </c>
      <c r="B23" s="21">
        <v>6.8493607098585922</v>
      </c>
      <c r="C23" s="22"/>
      <c r="D23" s="27">
        <f t="shared" si="0"/>
        <v>6.5468035492929619</v>
      </c>
      <c r="E23" s="27">
        <f t="shared" si="1"/>
        <v>6.5468035492929619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8" x14ac:dyDescent="0.25">
      <c r="A24" s="20">
        <v>42321</v>
      </c>
      <c r="B24" s="21">
        <v>6.4172047526168168</v>
      </c>
      <c r="C24" s="22"/>
      <c r="D24" s="27">
        <f t="shared" si="0"/>
        <v>4.3860237630840846</v>
      </c>
      <c r="E24" s="27">
        <f t="shared" si="1"/>
        <v>4.3860237630840846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8" x14ac:dyDescent="0.25">
      <c r="A25" s="20">
        <v>42328</v>
      </c>
      <c r="B25" s="21">
        <v>6.3424783941823986</v>
      </c>
      <c r="C25" s="22"/>
      <c r="D25" s="27">
        <f t="shared" si="0"/>
        <v>4.0123919709119935</v>
      </c>
      <c r="E25" s="27">
        <f t="shared" si="1"/>
        <v>4.0123919709119935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  <c r="R25" s="1"/>
    </row>
    <row r="26" spans="1:18" x14ac:dyDescent="0.25">
      <c r="A26" s="20">
        <v>42335</v>
      </c>
      <c r="B26" s="21">
        <v>6.8655442585819397</v>
      </c>
      <c r="C26" s="22"/>
      <c r="D26" s="27">
        <f t="shared" si="0"/>
        <v>6.6277212929096994</v>
      </c>
      <c r="E26" s="27">
        <f t="shared" si="1"/>
        <v>6.6277212929096994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8" x14ac:dyDescent="0.25">
      <c r="A27" s="20">
        <v>42342</v>
      </c>
      <c r="B27" s="21">
        <v>6.6442141754319888</v>
      </c>
      <c r="C27" s="22"/>
      <c r="D27" s="27">
        <f t="shared" si="0"/>
        <v>5.5210708771599446</v>
      </c>
      <c r="E27" s="27">
        <f t="shared" si="1"/>
        <v>5.5210708771599446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8" x14ac:dyDescent="0.25">
      <c r="A28" s="20">
        <v>42349</v>
      </c>
      <c r="B28" s="21">
        <v>6.5113747435330875</v>
      </c>
      <c r="C28" s="22"/>
      <c r="D28" s="27">
        <f t="shared" si="0"/>
        <v>4.8568737176654384</v>
      </c>
      <c r="E28" s="27">
        <f t="shared" si="1"/>
        <v>4.8568737176654384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8" x14ac:dyDescent="0.25">
      <c r="A29" s="20">
        <v>42356</v>
      </c>
      <c r="B29" s="21">
        <v>6.7</v>
      </c>
      <c r="C29" s="22"/>
      <c r="D29" s="27">
        <f t="shared" ref="D29:D37" si="2">IF(ABS((B29-$C$6)/$C$7)&gt;3.5,(3.5*(B29-$C$6)/ABS(B29-$C$6))+4,(B29-$C$6)/$C$7+4)</f>
        <v>5.8000000000000016</v>
      </c>
      <c r="E29" s="27">
        <f t="shared" ref="E29:E37" si="3">IF(B29&gt;0,D29,#N/A)</f>
        <v>5.8000000000000016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8" x14ac:dyDescent="0.25">
      <c r="A30" s="20">
        <v>42377</v>
      </c>
      <c r="B30" s="21">
        <v>6.5277838469424747</v>
      </c>
      <c r="C30" s="22"/>
      <c r="D30" s="27">
        <f t="shared" si="2"/>
        <v>4.9389192347123743</v>
      </c>
      <c r="E30" s="27">
        <f t="shared" si="3"/>
        <v>4.9389192347123743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8" x14ac:dyDescent="0.25">
      <c r="A31" s="20">
        <v>42384</v>
      </c>
      <c r="B31" s="21">
        <v>6.3292316038510759</v>
      </c>
      <c r="C31" s="22"/>
      <c r="D31" s="27">
        <f t="shared" si="2"/>
        <v>3.94615801925538</v>
      </c>
      <c r="E31" s="27">
        <f t="shared" si="3"/>
        <v>3.94615801925538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8" x14ac:dyDescent="0.25">
      <c r="A32" s="20">
        <v>42391</v>
      </c>
      <c r="B32" s="21">
        <v>6.4408234205271579</v>
      </c>
      <c r="C32" s="22"/>
      <c r="D32" s="27">
        <f t="shared" si="2"/>
        <v>4.5041171026357905</v>
      </c>
      <c r="E32" s="27">
        <f t="shared" si="3"/>
        <v>4.5041171026357905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>
        <v>42398</v>
      </c>
      <c r="B33" s="21">
        <v>6.5040735474409299</v>
      </c>
      <c r="C33" s="22"/>
      <c r="D33" s="27">
        <f t="shared" si="2"/>
        <v>4.8203677372046503</v>
      </c>
      <c r="E33" s="27">
        <f t="shared" si="3"/>
        <v>4.8203677372046503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>
        <v>42405</v>
      </c>
      <c r="B34" s="21">
        <v>6.99</v>
      </c>
      <c r="C34" s="22"/>
      <c r="D34" s="27">
        <f t="shared" si="2"/>
        <v>7.2500000000000018</v>
      </c>
      <c r="E34" s="27">
        <f t="shared" si="3"/>
        <v>7.2500000000000018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2"/>
        <v>0.50000000000000044</v>
      </c>
      <c r="E35" s="27" t="e">
        <f t="shared" si="3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2"/>
        <v>0.50000000000000044</v>
      </c>
      <c r="E36" s="27" t="e">
        <f t="shared" si="3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2"/>
        <v>0.50000000000000044</v>
      </c>
      <c r="E37" s="27" t="e">
        <f t="shared" si="3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0.50000000000000044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0.50000000000000044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0.50000000000000044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0.50000000000000044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0.50000000000000044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0.50000000000000044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12</v>
      </c>
    </row>
    <row r="47" spans="1:16" x14ac:dyDescent="0.25">
      <c r="A47" s="2"/>
    </row>
    <row r="49" spans="1:1" x14ac:dyDescent="0.25">
      <c r="A49" s="30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/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ht="21" x14ac:dyDescent="0.35">
      <c r="A1" s="37" t="s">
        <v>70</v>
      </c>
    </row>
    <row r="3" spans="1:16" x14ac:dyDescent="0.25">
      <c r="A3" s="3" t="s">
        <v>8</v>
      </c>
      <c r="B3" s="4" t="s">
        <v>16</v>
      </c>
      <c r="C3" s="5" t="s">
        <v>9</v>
      </c>
      <c r="D3" s="6"/>
      <c r="E3" s="3"/>
    </row>
    <row r="4" spans="1:16" ht="15.75" x14ac:dyDescent="0.25">
      <c r="A4" s="3" t="s">
        <v>51</v>
      </c>
      <c r="B4" s="4" t="s">
        <v>15</v>
      </c>
      <c r="C4" s="5" t="s">
        <v>9</v>
      </c>
      <c r="D4" s="6">
        <v>180847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36">
        <f>$C$6-(3*$C$7)</f>
        <v>5.74</v>
      </c>
      <c r="H5" s="36">
        <f>$C$6-(2*$C$7)</f>
        <v>5.9399999999999995</v>
      </c>
      <c r="I5" s="36">
        <f>$C$6-(1*$C$7)</f>
        <v>6.14</v>
      </c>
      <c r="J5" s="36">
        <f>$C$6-(0*$C$7)</f>
        <v>6.34</v>
      </c>
      <c r="K5" s="36">
        <f>$C$6+(1*$C$7)</f>
        <v>6.54</v>
      </c>
      <c r="L5" s="36">
        <f>$C$6+(2*$C$7)</f>
        <v>6.74</v>
      </c>
      <c r="M5" s="36">
        <f>$C$6+(3*$C$7)</f>
        <v>6.9399999999999995</v>
      </c>
    </row>
    <row r="6" spans="1:16" x14ac:dyDescent="0.25">
      <c r="A6" s="3" t="s">
        <v>52</v>
      </c>
      <c r="B6" s="3"/>
      <c r="C6" s="6">
        <v>6.34</v>
      </c>
      <c r="D6" s="3" t="s">
        <v>7</v>
      </c>
      <c r="E6" s="3"/>
    </row>
    <row r="7" spans="1:16" x14ac:dyDescent="0.25">
      <c r="A7" s="3" t="s">
        <v>53</v>
      </c>
      <c r="B7" s="3"/>
      <c r="C7" s="6">
        <v>0.2</v>
      </c>
      <c r="D7" s="3" t="s">
        <v>7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54</v>
      </c>
      <c r="B9" s="8"/>
      <c r="C9" s="9">
        <v>0.1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55</v>
      </c>
      <c r="B10" s="8"/>
      <c r="C10" s="12">
        <v>5.43</v>
      </c>
      <c r="D10" s="12">
        <v>7.33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56</v>
      </c>
      <c r="B11" s="8"/>
      <c r="C11" s="13">
        <f>AVERAGE(C10:D10)</f>
        <v>6.38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57</v>
      </c>
      <c r="B12" s="8"/>
      <c r="C12" s="25">
        <f>IF(((D10-C10)/6)&lt;((C6*C9)/3),(D10-C10)/6,(C6*C9/3))</f>
        <v>0.21133333333333335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58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59</v>
      </c>
      <c r="B15" s="15">
        <f>AVERAGE(B19:B43)</f>
        <v>6.4604602930548403</v>
      </c>
      <c r="C15" s="3" t="s">
        <v>11</v>
      </c>
      <c r="D15" s="16">
        <f>(B15-C6)/C6</f>
        <v>1.9000046223160948E-2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60</v>
      </c>
      <c r="B16" s="15">
        <f>STDEV(B19:B43)</f>
        <v>6.2480768412260392E-2</v>
      </c>
      <c r="C16" s="3" t="s">
        <v>10</v>
      </c>
      <c r="D16" s="16">
        <f>B16/B15</f>
        <v>9.6712564705999059E-3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8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8" x14ac:dyDescent="0.25">
      <c r="A18" s="17" t="s">
        <v>61</v>
      </c>
      <c r="B18" s="18" t="s">
        <v>62</v>
      </c>
      <c r="C18" s="19" t="s">
        <v>63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8" x14ac:dyDescent="0.25">
      <c r="A19" s="20">
        <v>42286</v>
      </c>
      <c r="B19" s="21">
        <v>6.5518029252009002</v>
      </c>
      <c r="C19" s="22"/>
      <c r="D19" s="27">
        <f>IF(ABS((B19-$C$6)/$C$7)&gt;3.5,(3.5*(B19-$C$6)/ABS(B19-$C$6))+4,(B19-$C$6)/$C$7+4)</f>
        <v>5.0590146260045019</v>
      </c>
      <c r="E19" s="27">
        <f>IF(B19&gt;0,D19,#N/A)</f>
        <v>5.0590146260045019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8" x14ac:dyDescent="0.25">
      <c r="A20" s="20">
        <v>42293</v>
      </c>
      <c r="B20" s="21">
        <v>6.4709170138987249</v>
      </c>
      <c r="C20" s="22"/>
      <c r="D20" s="27">
        <f t="shared" ref="D20:D43" si="0">IF(ABS((B20-$C$6)/$C$7)&gt;3.5,(3.5*(B20-$C$6)/ABS(B20-$C$6))+4,(B20-$C$6)/$C$7+4)</f>
        <v>4.654585069493625</v>
      </c>
      <c r="E20" s="27">
        <f t="shared" ref="E20:E43" si="1">IF(B20&gt;0,D20,#N/A)</f>
        <v>4.654585069493625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8" x14ac:dyDescent="0.25">
      <c r="A21" s="20">
        <v>42300</v>
      </c>
      <c r="B21" s="21">
        <v>6.3745238768708079</v>
      </c>
      <c r="C21" s="22"/>
      <c r="D21" s="27">
        <f t="shared" si="0"/>
        <v>4.1726193843540402</v>
      </c>
      <c r="E21" s="27">
        <f t="shared" si="1"/>
        <v>4.1726193843540402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8" x14ac:dyDescent="0.25">
      <c r="A22" s="20">
        <v>42307</v>
      </c>
      <c r="B22" s="21">
        <v>6.5037268078915078</v>
      </c>
      <c r="C22" s="22"/>
      <c r="D22" s="27">
        <f t="shared" si="0"/>
        <v>4.8186340394575398</v>
      </c>
      <c r="E22" s="27">
        <f t="shared" si="1"/>
        <v>4.8186340394575398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8" x14ac:dyDescent="0.25">
      <c r="A23" s="20">
        <v>42314</v>
      </c>
      <c r="B23" s="21">
        <v>6.4865738515029081</v>
      </c>
      <c r="C23" s="22"/>
      <c r="D23" s="27">
        <f t="shared" si="0"/>
        <v>4.7328692575145412</v>
      </c>
      <c r="E23" s="27">
        <f t="shared" si="1"/>
        <v>4.7328692575145412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8" x14ac:dyDescent="0.25">
      <c r="A24" s="20">
        <v>42321</v>
      </c>
      <c r="B24" s="21">
        <v>6.4283786961415901</v>
      </c>
      <c r="C24" s="22"/>
      <c r="D24" s="27">
        <f t="shared" si="0"/>
        <v>4.4418934807079511</v>
      </c>
      <c r="E24" s="27">
        <f t="shared" si="1"/>
        <v>4.4418934807079511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8" x14ac:dyDescent="0.25">
      <c r="A25" s="20">
        <v>42328</v>
      </c>
      <c r="B25" s="21">
        <v>6.5015826741320781</v>
      </c>
      <c r="C25" s="22"/>
      <c r="D25" s="27">
        <f t="shared" si="0"/>
        <v>4.8079133706603914</v>
      </c>
      <c r="E25" s="27">
        <f t="shared" si="1"/>
        <v>4.8079133706603914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  <c r="R25" s="1"/>
    </row>
    <row r="26" spans="1:18" x14ac:dyDescent="0.25">
      <c r="A26" s="20">
        <v>42335</v>
      </c>
      <c r="B26" s="21">
        <v>6.54</v>
      </c>
      <c r="C26" s="22"/>
      <c r="D26" s="27">
        <f t="shared" si="0"/>
        <v>5.0000000000000009</v>
      </c>
      <c r="E26" s="27">
        <f t="shared" si="1"/>
        <v>5.0000000000000009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8" x14ac:dyDescent="0.25">
      <c r="A27" s="20">
        <v>42342</v>
      </c>
      <c r="B27" s="21">
        <v>6.4309247128723657</v>
      </c>
      <c r="C27" s="22"/>
      <c r="D27" s="27">
        <f t="shared" si="0"/>
        <v>4.454623564361829</v>
      </c>
      <c r="E27" s="27">
        <f t="shared" si="1"/>
        <v>4.454623564361829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8" x14ac:dyDescent="0.25">
      <c r="A28" s="20">
        <v>42349</v>
      </c>
      <c r="B28" s="21">
        <v>6.4646210368257018</v>
      </c>
      <c r="C28" s="22"/>
      <c r="D28" s="27">
        <f t="shared" si="0"/>
        <v>4.6231051841285096</v>
      </c>
      <c r="E28" s="27">
        <f t="shared" si="1"/>
        <v>4.6231051841285096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8" x14ac:dyDescent="0.25">
      <c r="A29" s="20">
        <v>42356</v>
      </c>
      <c r="B29" s="21">
        <v>6.3713948740361959</v>
      </c>
      <c r="C29" s="22"/>
      <c r="D29" s="27">
        <f t="shared" ref="D29:D37" si="2">IF(ABS((B29-$C$6)/$C$7)&gt;3.5,(3.5*(B29-$C$6)/ABS(B29-$C$6))+4,(B29-$C$6)/$C$7+4)</f>
        <v>4.15697437018098</v>
      </c>
      <c r="E29" s="27">
        <f t="shared" ref="E29:E37" si="3">IF(B29&gt;0,D29,#N/A)</f>
        <v>4.15697437018098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8" x14ac:dyDescent="0.25">
      <c r="A30" s="20">
        <v>42377</v>
      </c>
      <c r="B30" s="21">
        <v>6.5455781160882909</v>
      </c>
      <c r="C30" s="22"/>
      <c r="D30" s="27">
        <f t="shared" si="2"/>
        <v>5.0278905804414551</v>
      </c>
      <c r="E30" s="27">
        <f t="shared" si="3"/>
        <v>5.0278905804414551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8" x14ac:dyDescent="0.25">
      <c r="A31" s="20">
        <v>42384</v>
      </c>
      <c r="B31" s="21">
        <v>6.4318121523276206</v>
      </c>
      <c r="C31" s="22"/>
      <c r="D31" s="27">
        <f t="shared" si="2"/>
        <v>4.4590607616381037</v>
      </c>
      <c r="E31" s="27">
        <f t="shared" si="3"/>
        <v>4.4590607616381037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8" x14ac:dyDescent="0.25">
      <c r="A32" s="20">
        <v>42391</v>
      </c>
      <c r="B32" s="21">
        <v>6.3655279510887341</v>
      </c>
      <c r="C32" s="22"/>
      <c r="D32" s="27">
        <f t="shared" si="2"/>
        <v>4.1276397554436715</v>
      </c>
      <c r="E32" s="27">
        <f t="shared" si="3"/>
        <v>4.1276397554436715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>
        <v>42398</v>
      </c>
      <c r="B33" s="21">
        <v>6.5</v>
      </c>
      <c r="C33" s="22"/>
      <c r="D33" s="27">
        <f t="shared" si="2"/>
        <v>4.8000000000000007</v>
      </c>
      <c r="E33" s="27">
        <f t="shared" si="3"/>
        <v>4.8000000000000007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>
        <v>42405</v>
      </c>
      <c r="B34" s="21">
        <v>6.4</v>
      </c>
      <c r="C34" s="22"/>
      <c r="D34" s="27">
        <f t="shared" si="2"/>
        <v>4.3000000000000025</v>
      </c>
      <c r="E34" s="27">
        <f t="shared" si="3"/>
        <v>4.3000000000000025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2"/>
        <v>0.50000000000000044</v>
      </c>
      <c r="E35" s="27" t="e">
        <f t="shared" si="3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2"/>
        <v>0.50000000000000044</v>
      </c>
      <c r="E36" s="27" t="e">
        <f t="shared" si="3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2"/>
        <v>0.50000000000000044</v>
      </c>
      <c r="E37" s="27" t="e">
        <f t="shared" si="3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0.50000000000000044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0.50000000000000044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0.50000000000000044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0.50000000000000044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0.50000000000000044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0.50000000000000044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12</v>
      </c>
    </row>
    <row r="47" spans="1:16" x14ac:dyDescent="0.25">
      <c r="A47" s="2"/>
    </row>
    <row r="49" spans="1:1" x14ac:dyDescent="0.25">
      <c r="A49" s="30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>
      <selection activeCell="A18" sqref="A18:C18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ht="21" x14ac:dyDescent="0.35">
      <c r="A1" s="37" t="s">
        <v>68</v>
      </c>
    </row>
    <row r="3" spans="1:16" x14ac:dyDescent="0.25">
      <c r="A3" s="3" t="s">
        <v>8</v>
      </c>
      <c r="B3" s="4" t="s">
        <v>16</v>
      </c>
      <c r="C3" s="5" t="s">
        <v>9</v>
      </c>
      <c r="D3" s="6"/>
      <c r="E3" s="3"/>
    </row>
    <row r="4" spans="1:16" ht="15.75" x14ac:dyDescent="0.25">
      <c r="A4" s="3" t="s">
        <v>51</v>
      </c>
      <c r="B4" s="4" t="s">
        <v>15</v>
      </c>
      <c r="C4" s="5" t="s">
        <v>9</v>
      </c>
      <c r="D4" s="6">
        <v>180847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36">
        <f>$C$6-(3*$C$7)</f>
        <v>5.74</v>
      </c>
      <c r="H5" s="36">
        <f>$C$6-(2*$C$7)</f>
        <v>5.9399999999999995</v>
      </c>
      <c r="I5" s="36">
        <f>$C$6-(1*$C$7)</f>
        <v>6.14</v>
      </c>
      <c r="J5" s="36">
        <f>$C$6-(0*$C$7)</f>
        <v>6.34</v>
      </c>
      <c r="K5" s="36">
        <f>$C$6+(1*$C$7)</f>
        <v>6.54</v>
      </c>
      <c r="L5" s="36">
        <f>$C$6+(2*$C$7)</f>
        <v>6.74</v>
      </c>
      <c r="M5" s="36">
        <f>$C$6+(3*$C$7)</f>
        <v>6.9399999999999995</v>
      </c>
    </row>
    <row r="6" spans="1:16" x14ac:dyDescent="0.25">
      <c r="A6" s="3" t="s">
        <v>52</v>
      </c>
      <c r="B6" s="3"/>
      <c r="C6" s="6">
        <v>6.34</v>
      </c>
      <c r="D6" s="3" t="s">
        <v>7</v>
      </c>
      <c r="E6" s="3"/>
    </row>
    <row r="7" spans="1:16" x14ac:dyDescent="0.25">
      <c r="A7" s="3" t="s">
        <v>53</v>
      </c>
      <c r="B7" s="3"/>
      <c r="C7" s="6">
        <v>0.2</v>
      </c>
      <c r="D7" s="3" t="s">
        <v>7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54</v>
      </c>
      <c r="B9" s="8"/>
      <c r="C9" s="9">
        <v>0.1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55</v>
      </c>
      <c r="B10" s="8"/>
      <c r="C10" s="12">
        <v>5.43</v>
      </c>
      <c r="D10" s="12">
        <v>7.33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56</v>
      </c>
      <c r="B11" s="8"/>
      <c r="C11" s="13">
        <f>AVERAGE(C10:D10)</f>
        <v>6.38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57</v>
      </c>
      <c r="B12" s="8"/>
      <c r="C12" s="25">
        <f>IF(((D10-C10)/6)&lt;((C6*C9)/3),(D10-C10)/6,(C6*C9/3))</f>
        <v>0.21133333333333335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58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59</v>
      </c>
      <c r="B15" s="15">
        <f>AVERAGE(B19:B43)</f>
        <v>6.5661486539695941</v>
      </c>
      <c r="C15" s="3" t="s">
        <v>11</v>
      </c>
      <c r="D15" s="16">
        <f>(B15-C6)/C6</f>
        <v>3.5670134695519599E-2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60</v>
      </c>
      <c r="B16" s="15">
        <f>STDEV(B19:B43)</f>
        <v>0.11747610520522403</v>
      </c>
      <c r="C16" s="3" t="s">
        <v>10</v>
      </c>
      <c r="D16" s="16">
        <f>B16/B15</f>
        <v>1.7891173562481461E-2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8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8" x14ac:dyDescent="0.25">
      <c r="A18" s="17" t="s">
        <v>61</v>
      </c>
      <c r="B18" s="18" t="s">
        <v>62</v>
      </c>
      <c r="C18" s="19" t="s">
        <v>63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8" x14ac:dyDescent="0.25">
      <c r="A19" s="20">
        <v>42286</v>
      </c>
      <c r="B19" s="21">
        <v>6.4</v>
      </c>
      <c r="C19" s="22"/>
      <c r="D19" s="27">
        <f>IF(ABS((B19-$C$6)/$C$7)&gt;3.5,(3.5*(B19-$C$6)/ABS(B19-$C$6))+4,(B19-$C$6)/$C$7+4)</f>
        <v>4.3000000000000025</v>
      </c>
      <c r="E19" s="27">
        <f>IF(B19&gt;0,D19,#N/A)</f>
        <v>4.3000000000000025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8" x14ac:dyDescent="0.25">
      <c r="A20" s="20">
        <v>42293</v>
      </c>
      <c r="B20" s="21">
        <v>6.4709170138987249</v>
      </c>
      <c r="C20" s="22"/>
      <c r="D20" s="27">
        <f t="shared" ref="D20:D43" si="0">IF(ABS((B20-$C$6)/$C$7)&gt;3.5,(3.5*(B20-$C$6)/ABS(B20-$C$6))+4,(B20-$C$6)/$C$7+4)</f>
        <v>4.654585069493625</v>
      </c>
      <c r="E20" s="27">
        <f t="shared" ref="E20:E43" si="1">IF(B20&gt;0,D20,#N/A)</f>
        <v>4.654585069493625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8" x14ac:dyDescent="0.25">
      <c r="A21" s="20">
        <v>42300</v>
      </c>
      <c r="B21" s="21">
        <v>6.4</v>
      </c>
      <c r="C21" s="22"/>
      <c r="D21" s="27">
        <f t="shared" si="0"/>
        <v>4.3000000000000025</v>
      </c>
      <c r="E21" s="27">
        <f t="shared" si="1"/>
        <v>4.3000000000000025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8" x14ac:dyDescent="0.25">
      <c r="A22" s="20">
        <v>42307</v>
      </c>
      <c r="B22" s="21">
        <v>6.5037268078915078</v>
      </c>
      <c r="C22" s="22"/>
      <c r="D22" s="27">
        <f t="shared" si="0"/>
        <v>4.8186340394575398</v>
      </c>
      <c r="E22" s="27">
        <f t="shared" si="1"/>
        <v>4.8186340394575398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8" x14ac:dyDescent="0.25">
      <c r="A23" s="20">
        <v>42314</v>
      </c>
      <c r="B23" s="21">
        <v>6.4865738515029081</v>
      </c>
      <c r="C23" s="22"/>
      <c r="D23" s="27">
        <f t="shared" si="0"/>
        <v>4.7328692575145412</v>
      </c>
      <c r="E23" s="27">
        <f t="shared" si="1"/>
        <v>4.7328692575145412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8" x14ac:dyDescent="0.25">
      <c r="A24" s="20">
        <v>42321</v>
      </c>
      <c r="B24" s="21">
        <v>6.55</v>
      </c>
      <c r="C24" s="22"/>
      <c r="D24" s="27">
        <f t="shared" si="0"/>
        <v>5.05</v>
      </c>
      <c r="E24" s="27">
        <f t="shared" si="1"/>
        <v>5.05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8" x14ac:dyDescent="0.25">
      <c r="A25" s="20">
        <v>42328</v>
      </c>
      <c r="B25" s="21">
        <v>6.5015826741320781</v>
      </c>
      <c r="C25" s="22"/>
      <c r="D25" s="27">
        <f t="shared" si="0"/>
        <v>4.8079133706603914</v>
      </c>
      <c r="E25" s="27">
        <f t="shared" si="1"/>
        <v>4.8079133706603914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  <c r="R25" s="1"/>
    </row>
    <row r="26" spans="1:18" x14ac:dyDescent="0.25">
      <c r="A26" s="20">
        <v>42335</v>
      </c>
      <c r="B26" s="21">
        <v>6.54</v>
      </c>
      <c r="C26" s="22"/>
      <c r="D26" s="27">
        <f t="shared" si="0"/>
        <v>5.0000000000000009</v>
      </c>
      <c r="E26" s="27">
        <f t="shared" si="1"/>
        <v>5.0000000000000009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8" x14ac:dyDescent="0.25">
      <c r="A27" s="20">
        <v>42342</v>
      </c>
      <c r="B27" s="21">
        <v>6.58</v>
      </c>
      <c r="C27" s="22"/>
      <c r="D27" s="27">
        <f t="shared" si="0"/>
        <v>5.2000000000000011</v>
      </c>
      <c r="E27" s="27">
        <f t="shared" si="1"/>
        <v>5.2000000000000011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8" x14ac:dyDescent="0.25">
      <c r="A28" s="20">
        <v>42349</v>
      </c>
      <c r="B28" s="21">
        <v>6.55</v>
      </c>
      <c r="C28" s="22"/>
      <c r="D28" s="27">
        <f t="shared" si="0"/>
        <v>5.05</v>
      </c>
      <c r="E28" s="27">
        <f t="shared" si="1"/>
        <v>5.05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8" x14ac:dyDescent="0.25">
      <c r="A29" s="20">
        <v>42356</v>
      </c>
      <c r="B29" s="21">
        <v>6.6</v>
      </c>
      <c r="C29" s="22"/>
      <c r="D29" s="27">
        <f t="shared" ref="D29:D37" si="2">IF(ABS((B29-$C$6)/$C$7)&gt;3.5,(3.5*(B29-$C$6)/ABS(B29-$C$6))+4,(B29-$C$6)/$C$7+4)</f>
        <v>5.2999999999999989</v>
      </c>
      <c r="E29" s="27">
        <f t="shared" ref="E29:E37" si="3">IF(B29&gt;0,D29,#N/A)</f>
        <v>5.2999999999999989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8" x14ac:dyDescent="0.25">
      <c r="A30" s="20">
        <v>42377</v>
      </c>
      <c r="B30" s="21">
        <v>6.5455781160882909</v>
      </c>
      <c r="C30" s="22"/>
      <c r="D30" s="27">
        <f t="shared" si="2"/>
        <v>5.0278905804414551</v>
      </c>
      <c r="E30" s="27">
        <f t="shared" si="3"/>
        <v>5.0278905804414551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8" x14ac:dyDescent="0.25">
      <c r="A31" s="20">
        <v>42384</v>
      </c>
      <c r="B31" s="21">
        <v>6.7</v>
      </c>
      <c r="C31" s="22"/>
      <c r="D31" s="27">
        <f t="shared" si="2"/>
        <v>5.8000000000000016</v>
      </c>
      <c r="E31" s="27">
        <f t="shared" si="3"/>
        <v>5.8000000000000016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8" x14ac:dyDescent="0.25">
      <c r="A32" s="20">
        <v>42391</v>
      </c>
      <c r="B32" s="21">
        <v>6.65</v>
      </c>
      <c r="C32" s="22"/>
      <c r="D32" s="27">
        <f t="shared" si="2"/>
        <v>5.5500000000000025</v>
      </c>
      <c r="E32" s="27">
        <f t="shared" si="3"/>
        <v>5.5500000000000025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>
        <v>42398</v>
      </c>
      <c r="B33" s="21">
        <v>6.78</v>
      </c>
      <c r="C33" s="22"/>
      <c r="D33" s="27">
        <f t="shared" si="2"/>
        <v>6.200000000000002</v>
      </c>
      <c r="E33" s="27">
        <f t="shared" si="3"/>
        <v>6.200000000000002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>
        <v>42405</v>
      </c>
      <c r="B34" s="21">
        <v>6.8</v>
      </c>
      <c r="C34" s="22"/>
      <c r="D34" s="27">
        <f t="shared" si="2"/>
        <v>6.3</v>
      </c>
      <c r="E34" s="27">
        <f t="shared" si="3"/>
        <v>6.3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2"/>
        <v>0.50000000000000044</v>
      </c>
      <c r="E35" s="27" t="e">
        <f t="shared" si="3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2"/>
        <v>0.50000000000000044</v>
      </c>
      <c r="E36" s="27" t="e">
        <f t="shared" si="3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2"/>
        <v>0.50000000000000044</v>
      </c>
      <c r="E37" s="27" t="e">
        <f t="shared" si="3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0.50000000000000044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0.50000000000000044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0.50000000000000044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0.50000000000000044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0.50000000000000044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0.50000000000000044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12</v>
      </c>
    </row>
    <row r="47" spans="1:16" x14ac:dyDescent="0.25">
      <c r="A47" s="2"/>
    </row>
    <row r="49" spans="1:1" x14ac:dyDescent="0.25">
      <c r="A49" s="30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tabSelected="1" workbookViewId="0">
      <selection activeCell="A18" sqref="A18:C18"/>
    </sheetView>
  </sheetViews>
  <sheetFormatPr baseColWidth="10" defaultRowHeight="15" x14ac:dyDescent="0.25"/>
  <cols>
    <col min="1" max="1" width="9.7109375" customWidth="1"/>
    <col min="2" max="3" width="8.140625" customWidth="1"/>
    <col min="4" max="4" width="6.42578125" customWidth="1"/>
    <col min="5" max="5" width="1.5703125" customWidth="1"/>
    <col min="6" max="6" width="9.28515625" customWidth="1"/>
    <col min="7" max="13" width="6.28515625" style="3" customWidth="1"/>
    <col min="14" max="14" width="7.140625" customWidth="1"/>
  </cols>
  <sheetData>
    <row r="1" spans="1:16" ht="21" x14ac:dyDescent="0.35">
      <c r="A1" s="37" t="s">
        <v>67</v>
      </c>
    </row>
    <row r="3" spans="1:16" x14ac:dyDescent="0.25">
      <c r="A3" s="3" t="s">
        <v>8</v>
      </c>
      <c r="B3" s="4" t="s">
        <v>16</v>
      </c>
      <c r="C3" s="5" t="s">
        <v>9</v>
      </c>
      <c r="D3" s="6"/>
      <c r="E3" s="3"/>
    </row>
    <row r="4" spans="1:16" ht="15.75" x14ac:dyDescent="0.25">
      <c r="A4" s="3" t="s">
        <v>51</v>
      </c>
      <c r="B4" s="4" t="s">
        <v>15</v>
      </c>
      <c r="C4" s="5" t="s">
        <v>9</v>
      </c>
      <c r="D4" s="6">
        <v>180847</v>
      </c>
      <c r="E4" s="3"/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</row>
    <row r="5" spans="1:16" ht="15.75" x14ac:dyDescent="0.25">
      <c r="A5" s="3"/>
      <c r="B5" s="3"/>
      <c r="C5" s="3"/>
      <c r="D5" s="3"/>
      <c r="E5" s="3"/>
      <c r="G5" s="36">
        <f>$C$6-(3*$C$7)</f>
        <v>5.74</v>
      </c>
      <c r="H5" s="36">
        <f>$C$6-(2*$C$7)</f>
        <v>5.9399999999999995</v>
      </c>
      <c r="I5" s="36">
        <f>$C$6-(1*$C$7)</f>
        <v>6.14</v>
      </c>
      <c r="J5" s="36">
        <f>$C$6-(0*$C$7)</f>
        <v>6.34</v>
      </c>
      <c r="K5" s="36">
        <f>$C$6+(1*$C$7)</f>
        <v>6.54</v>
      </c>
      <c r="L5" s="36">
        <f>$C$6+(2*$C$7)</f>
        <v>6.74</v>
      </c>
      <c r="M5" s="36">
        <f>$C$6+(3*$C$7)</f>
        <v>6.9399999999999995</v>
      </c>
    </row>
    <row r="6" spans="1:16" x14ac:dyDescent="0.25">
      <c r="A6" s="3" t="s">
        <v>52</v>
      </c>
      <c r="B6" s="3"/>
      <c r="C6" s="6">
        <v>6.34</v>
      </c>
      <c r="D6" s="3" t="s">
        <v>7</v>
      </c>
      <c r="E6" s="3"/>
    </row>
    <row r="7" spans="1:16" x14ac:dyDescent="0.25">
      <c r="A7" s="3" t="s">
        <v>53</v>
      </c>
      <c r="B7" s="3"/>
      <c r="C7" s="6">
        <v>0.2</v>
      </c>
      <c r="D7" s="3" t="s">
        <v>7</v>
      </c>
      <c r="E7" s="3"/>
      <c r="F7" s="28"/>
      <c r="G7" s="27"/>
      <c r="H7" s="27"/>
      <c r="I7" s="27"/>
      <c r="J7" s="27"/>
      <c r="K7" s="27"/>
      <c r="L7" s="27"/>
      <c r="M7" s="27"/>
      <c r="N7" s="28"/>
    </row>
    <row r="8" spans="1:16" x14ac:dyDescent="0.25">
      <c r="A8" s="3"/>
      <c r="B8" s="3"/>
      <c r="C8" s="3"/>
      <c r="D8" s="3"/>
      <c r="E8" s="3"/>
      <c r="F8" s="28"/>
      <c r="G8" s="27"/>
      <c r="H8" s="27"/>
      <c r="I8" s="27"/>
      <c r="J8" s="27"/>
      <c r="K8" s="27"/>
      <c r="L8" s="27"/>
      <c r="M8" s="27"/>
      <c r="N8" s="28"/>
      <c r="P8" s="1"/>
    </row>
    <row r="9" spans="1:16" x14ac:dyDescent="0.25">
      <c r="A9" s="7" t="s">
        <v>54</v>
      </c>
      <c r="B9" s="8"/>
      <c r="C9" s="9">
        <v>0.1</v>
      </c>
      <c r="D9" s="10"/>
      <c r="E9" s="11"/>
      <c r="F9" s="28"/>
      <c r="G9" s="27"/>
      <c r="H9" s="27"/>
      <c r="I9" s="27"/>
      <c r="J9" s="27"/>
      <c r="K9" s="27"/>
      <c r="L9" s="27"/>
      <c r="M9" s="27"/>
      <c r="N9" s="28"/>
      <c r="P9" s="1"/>
    </row>
    <row r="10" spans="1:16" x14ac:dyDescent="0.25">
      <c r="A10" s="8" t="s">
        <v>55</v>
      </c>
      <c r="B10" s="8"/>
      <c r="C10" s="12">
        <v>5.43</v>
      </c>
      <c r="D10" s="12">
        <v>7.33</v>
      </c>
      <c r="E10" s="8"/>
      <c r="F10" s="28"/>
      <c r="G10" s="27"/>
      <c r="H10" s="27"/>
      <c r="I10" s="27"/>
      <c r="J10" s="27"/>
      <c r="K10" s="27"/>
      <c r="L10" s="27"/>
      <c r="M10" s="27"/>
      <c r="N10" s="28"/>
      <c r="P10" s="1"/>
    </row>
    <row r="11" spans="1:16" x14ac:dyDescent="0.25">
      <c r="A11" s="8" t="s">
        <v>56</v>
      </c>
      <c r="B11" s="8"/>
      <c r="C11" s="13">
        <f>AVERAGE(C10:D10)</f>
        <v>6.38</v>
      </c>
      <c r="D11" s="13"/>
      <c r="E11" s="8"/>
      <c r="F11" s="28"/>
      <c r="G11" s="27"/>
      <c r="H11" s="27"/>
      <c r="I11" s="27"/>
      <c r="J11" s="27"/>
      <c r="K11" s="27"/>
      <c r="L11" s="27"/>
      <c r="M11" s="27"/>
      <c r="N11" s="28"/>
      <c r="P11" s="1"/>
    </row>
    <row r="12" spans="1:16" x14ac:dyDescent="0.25">
      <c r="A12" s="8" t="s">
        <v>57</v>
      </c>
      <c r="B12" s="8"/>
      <c r="C12" s="25">
        <f>IF(((D10-C10)/6)&lt;((C6*C9)/3),(D10-C10)/6,(C6*C9/3))</f>
        <v>0.21133333333333335</v>
      </c>
      <c r="D12" s="10"/>
      <c r="E12" s="8"/>
      <c r="F12" s="28"/>
      <c r="G12" s="27"/>
      <c r="H12" s="27"/>
      <c r="I12" s="27"/>
      <c r="J12" s="27"/>
      <c r="K12" s="27"/>
      <c r="L12" s="27"/>
      <c r="M12" s="27"/>
      <c r="N12" s="28"/>
      <c r="P12" s="1"/>
    </row>
    <row r="13" spans="1:16" x14ac:dyDescent="0.25">
      <c r="A13" s="3"/>
      <c r="B13" s="3"/>
      <c r="C13" s="3"/>
      <c r="D13" s="3"/>
      <c r="E13" s="3"/>
      <c r="F13" s="28"/>
      <c r="G13" s="27"/>
      <c r="H13" s="27"/>
      <c r="I13" s="27"/>
      <c r="J13" s="27"/>
      <c r="K13" s="27"/>
      <c r="L13" s="27"/>
      <c r="M13" s="27"/>
      <c r="N13" s="28"/>
      <c r="P13" s="1"/>
    </row>
    <row r="14" spans="1:16" x14ac:dyDescent="0.25">
      <c r="A14" s="14" t="s">
        <v>58</v>
      </c>
      <c r="B14" s="3"/>
      <c r="C14" s="3"/>
      <c r="D14" s="3"/>
      <c r="E14" s="3"/>
      <c r="F14" s="28"/>
      <c r="G14" s="27"/>
      <c r="H14" s="27"/>
      <c r="I14" s="27"/>
      <c r="J14" s="27"/>
      <c r="K14" s="27"/>
      <c r="L14" s="27"/>
      <c r="M14" s="27"/>
      <c r="N14" s="28"/>
      <c r="P14" s="1"/>
    </row>
    <row r="15" spans="1:16" x14ac:dyDescent="0.25">
      <c r="A15" s="3" t="s">
        <v>59</v>
      </c>
      <c r="B15" s="15">
        <f>AVERAGE(B19:B43)</f>
        <v>6.4190591023694203</v>
      </c>
      <c r="C15" s="3" t="s">
        <v>11</v>
      </c>
      <c r="D15" s="16">
        <f>(B15-C6)/C6</f>
        <v>1.2469889963630992E-2</v>
      </c>
      <c r="E15" s="3"/>
      <c r="F15" s="28"/>
      <c r="G15" s="27"/>
      <c r="H15" s="27"/>
      <c r="I15" s="27"/>
      <c r="J15" s="27"/>
      <c r="K15" s="27"/>
      <c r="L15" s="27"/>
      <c r="M15" s="27"/>
      <c r="N15" s="28"/>
      <c r="P15" s="1"/>
    </row>
    <row r="16" spans="1:16" x14ac:dyDescent="0.25">
      <c r="A16" s="3" t="s">
        <v>60</v>
      </c>
      <c r="B16" s="15">
        <f>STDEV(B19:B43)</f>
        <v>0.33807544396567035</v>
      </c>
      <c r="C16" s="3" t="s">
        <v>10</v>
      </c>
      <c r="D16" s="16">
        <f>B16/B15</f>
        <v>5.2667445271048996E-2</v>
      </c>
      <c r="E16" s="3"/>
      <c r="F16" s="28"/>
      <c r="G16" s="27"/>
      <c r="H16" s="27"/>
      <c r="I16" s="27"/>
      <c r="J16" s="27"/>
      <c r="K16" s="27"/>
      <c r="L16" s="27"/>
      <c r="M16" s="27"/>
      <c r="N16" s="28"/>
      <c r="P16" s="1"/>
    </row>
    <row r="17" spans="1:18" ht="15.75" thickBot="1" x14ac:dyDescent="0.3">
      <c r="A17" s="3"/>
      <c r="B17" s="3"/>
      <c r="C17" s="3"/>
      <c r="D17" s="3"/>
      <c r="E17" s="3"/>
      <c r="F17" s="28"/>
      <c r="G17" s="27"/>
      <c r="H17" s="27"/>
      <c r="I17" s="27"/>
      <c r="J17" s="27"/>
      <c r="K17" s="27"/>
      <c r="L17" s="27"/>
      <c r="M17" s="27"/>
      <c r="N17" s="28"/>
      <c r="P17" s="1"/>
    </row>
    <row r="18" spans="1:18" x14ac:dyDescent="0.25">
      <c r="A18" s="17" t="s">
        <v>61</v>
      </c>
      <c r="B18" s="18" t="s">
        <v>62</v>
      </c>
      <c r="C18" s="19" t="s">
        <v>63</v>
      </c>
      <c r="D18" s="27"/>
      <c r="E18" s="27"/>
      <c r="F18" s="28">
        <v>0</v>
      </c>
      <c r="G18" s="27">
        <v>1</v>
      </c>
      <c r="H18" s="27">
        <v>2</v>
      </c>
      <c r="I18" s="27">
        <v>3</v>
      </c>
      <c r="J18" s="27">
        <v>4</v>
      </c>
      <c r="K18" s="27">
        <v>5</v>
      </c>
      <c r="L18" s="27">
        <v>6</v>
      </c>
      <c r="M18" s="27">
        <v>7</v>
      </c>
      <c r="N18" s="28">
        <v>8</v>
      </c>
      <c r="P18" s="1"/>
    </row>
    <row r="19" spans="1:18" x14ac:dyDescent="0.25">
      <c r="A19" s="20">
        <v>42286</v>
      </c>
      <c r="B19" s="21">
        <v>6.4161103343998551</v>
      </c>
      <c r="C19" s="22"/>
      <c r="D19" s="27">
        <f>IF(ABS((B19-$C$6)/$C$7)&gt;3.5,(3.5*(B19-$C$6)/ABS(B19-$C$6))+4,(B19-$C$6)/$C$7+4)</f>
        <v>4.3805516719992763</v>
      </c>
      <c r="E19" s="27">
        <f>IF(B19&gt;0,D19,#N/A)</f>
        <v>4.3805516719992763</v>
      </c>
      <c r="F19" s="28">
        <v>1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>
        <v>7</v>
      </c>
      <c r="N19" s="28">
        <v>8</v>
      </c>
      <c r="P19" s="1"/>
    </row>
    <row r="20" spans="1:18" x14ac:dyDescent="0.25">
      <c r="A20" s="20">
        <v>42293</v>
      </c>
      <c r="B20" s="21">
        <v>6.6209854983448171</v>
      </c>
      <c r="C20" s="22"/>
      <c r="D20" s="27">
        <f t="shared" ref="D20:D43" si="0">IF(ABS((B20-$C$6)/$C$7)&gt;3.5,(3.5*(B20-$C$6)/ABS(B20-$C$6))+4,(B20-$C$6)/$C$7+4)</f>
        <v>5.4049274917240862</v>
      </c>
      <c r="E20" s="27">
        <f t="shared" ref="E20:E43" si="1">IF(B20&gt;0,D20,#N/A)</f>
        <v>5.4049274917240862</v>
      </c>
      <c r="F20" s="28">
        <v>2</v>
      </c>
      <c r="G20" s="27">
        <v>1</v>
      </c>
      <c r="H20" s="27">
        <v>2</v>
      </c>
      <c r="I20" s="27">
        <v>3</v>
      </c>
      <c r="J20" s="27">
        <v>4</v>
      </c>
      <c r="K20" s="27">
        <v>5</v>
      </c>
      <c r="L20" s="27">
        <v>6</v>
      </c>
      <c r="M20" s="27">
        <v>7</v>
      </c>
      <c r="N20" s="28">
        <v>8</v>
      </c>
      <c r="P20" s="1"/>
    </row>
    <row r="21" spans="1:18" x14ac:dyDescent="0.25">
      <c r="A21" s="20">
        <v>42300</v>
      </c>
      <c r="B21" s="21">
        <v>6.8</v>
      </c>
      <c r="C21" s="22"/>
      <c r="D21" s="27">
        <f t="shared" si="0"/>
        <v>6.3</v>
      </c>
      <c r="E21" s="27">
        <f t="shared" si="1"/>
        <v>6.3</v>
      </c>
      <c r="F21" s="28">
        <v>3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8">
        <v>8</v>
      </c>
      <c r="P21" s="1"/>
    </row>
    <row r="22" spans="1:18" x14ac:dyDescent="0.25">
      <c r="A22" s="20">
        <v>42307</v>
      </c>
      <c r="B22" s="21">
        <v>6</v>
      </c>
      <c r="C22" s="22"/>
      <c r="D22" s="27">
        <f t="shared" si="0"/>
        <v>2.3000000000000007</v>
      </c>
      <c r="E22" s="27">
        <f t="shared" si="1"/>
        <v>2.3000000000000007</v>
      </c>
      <c r="F22" s="28">
        <v>4</v>
      </c>
      <c r="G22" s="27">
        <v>1</v>
      </c>
      <c r="H22" s="27">
        <v>2</v>
      </c>
      <c r="I22" s="27">
        <v>3</v>
      </c>
      <c r="J22" s="27">
        <v>4</v>
      </c>
      <c r="K22" s="27">
        <v>5</v>
      </c>
      <c r="L22" s="27">
        <v>6</v>
      </c>
      <c r="M22" s="27">
        <v>7</v>
      </c>
      <c r="N22" s="28">
        <v>8</v>
      </c>
      <c r="P22" s="1"/>
    </row>
    <row r="23" spans="1:18" x14ac:dyDescent="0.25">
      <c r="A23" s="20">
        <v>42314</v>
      </c>
      <c r="B23" s="21">
        <v>6.4756471081331259</v>
      </c>
      <c r="C23" s="22"/>
      <c r="D23" s="27">
        <f t="shared" si="0"/>
        <v>4.6782355406656304</v>
      </c>
      <c r="E23" s="27">
        <f t="shared" si="1"/>
        <v>4.6782355406656304</v>
      </c>
      <c r="F23" s="28">
        <v>5</v>
      </c>
      <c r="G23" s="27">
        <v>1</v>
      </c>
      <c r="H23" s="27">
        <v>2</v>
      </c>
      <c r="I23" s="27">
        <v>3</v>
      </c>
      <c r="J23" s="27">
        <v>4</v>
      </c>
      <c r="K23" s="27">
        <v>5</v>
      </c>
      <c r="L23" s="27">
        <v>6</v>
      </c>
      <c r="M23" s="27">
        <v>7</v>
      </c>
      <c r="N23" s="28">
        <v>8</v>
      </c>
      <c r="P23" s="1"/>
    </row>
    <row r="24" spans="1:18" x14ac:dyDescent="0.25">
      <c r="A24" s="20">
        <v>42321</v>
      </c>
      <c r="B24" s="21">
        <v>6.4334517835653973</v>
      </c>
      <c r="C24" s="22"/>
      <c r="D24" s="27">
        <f t="shared" si="0"/>
        <v>4.467258917826987</v>
      </c>
      <c r="E24" s="27">
        <f t="shared" si="1"/>
        <v>4.467258917826987</v>
      </c>
      <c r="F24" s="28">
        <v>6</v>
      </c>
      <c r="G24" s="27">
        <v>1</v>
      </c>
      <c r="H24" s="27">
        <v>2</v>
      </c>
      <c r="I24" s="27">
        <v>3</v>
      </c>
      <c r="J24" s="27">
        <v>4</v>
      </c>
      <c r="K24" s="27">
        <v>5</v>
      </c>
      <c r="L24" s="27">
        <v>6</v>
      </c>
      <c r="M24" s="27">
        <v>7</v>
      </c>
      <c r="N24" s="28">
        <v>8</v>
      </c>
      <c r="P24" s="1"/>
    </row>
    <row r="25" spans="1:18" x14ac:dyDescent="0.25">
      <c r="A25" s="20">
        <v>42328</v>
      </c>
      <c r="B25" s="21">
        <v>6.8907253696728734</v>
      </c>
      <c r="C25" s="22"/>
      <c r="D25" s="27">
        <f t="shared" si="0"/>
        <v>6.7536268483643678</v>
      </c>
      <c r="E25" s="27">
        <f t="shared" si="1"/>
        <v>6.7536268483643678</v>
      </c>
      <c r="F25" s="28">
        <v>7</v>
      </c>
      <c r="G25" s="27">
        <v>1</v>
      </c>
      <c r="H25" s="27">
        <v>2</v>
      </c>
      <c r="I25" s="27">
        <v>3</v>
      </c>
      <c r="J25" s="27">
        <v>4</v>
      </c>
      <c r="K25" s="27">
        <v>5</v>
      </c>
      <c r="L25" s="27">
        <v>6</v>
      </c>
      <c r="M25" s="27">
        <v>7</v>
      </c>
      <c r="N25" s="28">
        <v>8</v>
      </c>
      <c r="P25" s="1"/>
      <c r="R25" s="1"/>
    </row>
    <row r="26" spans="1:18" x14ac:dyDescent="0.25">
      <c r="A26" s="20">
        <v>42335</v>
      </c>
      <c r="B26" s="21">
        <v>6.570037083080388</v>
      </c>
      <c r="C26" s="22"/>
      <c r="D26" s="27">
        <f t="shared" si="0"/>
        <v>5.1501854154019409</v>
      </c>
      <c r="E26" s="27">
        <f t="shared" si="1"/>
        <v>5.1501854154019409</v>
      </c>
      <c r="F26" s="28">
        <v>8</v>
      </c>
      <c r="G26" s="27">
        <v>1</v>
      </c>
      <c r="H26" s="27">
        <v>2</v>
      </c>
      <c r="I26" s="27">
        <v>3</v>
      </c>
      <c r="J26" s="27">
        <v>4</v>
      </c>
      <c r="K26" s="27">
        <v>5</v>
      </c>
      <c r="L26" s="27">
        <v>6</v>
      </c>
      <c r="M26" s="27">
        <v>7</v>
      </c>
      <c r="N26" s="28">
        <v>8</v>
      </c>
      <c r="P26" s="1"/>
    </row>
    <row r="27" spans="1:18" x14ac:dyDescent="0.25">
      <c r="A27" s="20">
        <v>42342</v>
      </c>
      <c r="B27" s="21">
        <v>6.1819804775645029</v>
      </c>
      <c r="C27" s="22"/>
      <c r="D27" s="27">
        <f t="shared" si="0"/>
        <v>3.209902387822515</v>
      </c>
      <c r="E27" s="27">
        <f t="shared" si="1"/>
        <v>3.209902387822515</v>
      </c>
      <c r="F27" s="28">
        <v>9</v>
      </c>
      <c r="G27" s="27">
        <v>1</v>
      </c>
      <c r="H27" s="27">
        <v>2</v>
      </c>
      <c r="I27" s="27">
        <v>3</v>
      </c>
      <c r="J27" s="27">
        <v>4</v>
      </c>
      <c r="K27" s="27">
        <v>5</v>
      </c>
      <c r="L27" s="27">
        <v>6</v>
      </c>
      <c r="M27" s="27">
        <v>7</v>
      </c>
      <c r="N27" s="28">
        <v>8</v>
      </c>
      <c r="P27" s="1"/>
    </row>
    <row r="28" spans="1:18" x14ac:dyDescent="0.25">
      <c r="A28" s="20">
        <v>42349</v>
      </c>
      <c r="B28" s="21">
        <v>6.4340975816470749</v>
      </c>
      <c r="C28" s="22"/>
      <c r="D28" s="27">
        <f t="shared" si="0"/>
        <v>4.4704879082353752</v>
      </c>
      <c r="E28" s="27">
        <f t="shared" si="1"/>
        <v>4.4704879082353752</v>
      </c>
      <c r="F28" s="28">
        <v>10</v>
      </c>
      <c r="G28" s="27">
        <v>1</v>
      </c>
      <c r="H28" s="27">
        <v>2</v>
      </c>
      <c r="I28" s="27">
        <v>3</v>
      </c>
      <c r="J28" s="27">
        <v>4</v>
      </c>
      <c r="K28" s="27">
        <v>5</v>
      </c>
      <c r="L28" s="27">
        <v>6</v>
      </c>
      <c r="M28" s="27">
        <v>7</v>
      </c>
      <c r="N28" s="28">
        <v>8</v>
      </c>
      <c r="P28" s="1"/>
    </row>
    <row r="29" spans="1:18" x14ac:dyDescent="0.25">
      <c r="A29" s="20">
        <v>42356</v>
      </c>
      <c r="B29" s="21">
        <v>6.1258290704849063</v>
      </c>
      <c r="C29" s="22"/>
      <c r="D29" s="27">
        <f t="shared" ref="D29:D37" si="2">IF(ABS((B29-$C$6)/$C$7)&gt;3.5,(3.5*(B29-$C$6)/ABS(B29-$C$6))+4,(B29-$C$6)/$C$7+4)</f>
        <v>2.9291453524245323</v>
      </c>
      <c r="E29" s="27">
        <f t="shared" ref="E29:E37" si="3">IF(B29&gt;0,D29,#N/A)</f>
        <v>2.9291453524245323</v>
      </c>
      <c r="F29" s="28">
        <v>11</v>
      </c>
      <c r="G29" s="27">
        <v>1</v>
      </c>
      <c r="H29" s="27">
        <v>2</v>
      </c>
      <c r="I29" s="27">
        <v>3</v>
      </c>
      <c r="J29" s="27">
        <v>4</v>
      </c>
      <c r="K29" s="27">
        <v>5</v>
      </c>
      <c r="L29" s="27">
        <v>6</v>
      </c>
      <c r="M29" s="27">
        <v>7</v>
      </c>
      <c r="N29" s="28">
        <v>8</v>
      </c>
      <c r="P29" s="1"/>
    </row>
    <row r="30" spans="1:18" x14ac:dyDescent="0.25">
      <c r="A30" s="20">
        <v>42377</v>
      </c>
      <c r="B30" s="21">
        <v>6</v>
      </c>
      <c r="C30" s="22"/>
      <c r="D30" s="27">
        <f t="shared" si="2"/>
        <v>2.3000000000000007</v>
      </c>
      <c r="E30" s="27">
        <f t="shared" si="3"/>
        <v>2.3000000000000007</v>
      </c>
      <c r="F30" s="28">
        <v>12</v>
      </c>
      <c r="G30" s="27">
        <v>1</v>
      </c>
      <c r="H30" s="27">
        <v>2</v>
      </c>
      <c r="I30" s="27">
        <v>3</v>
      </c>
      <c r="J30" s="27">
        <v>4</v>
      </c>
      <c r="K30" s="27">
        <v>5</v>
      </c>
      <c r="L30" s="27">
        <v>6</v>
      </c>
      <c r="M30" s="27">
        <v>7</v>
      </c>
      <c r="N30" s="28">
        <v>8</v>
      </c>
      <c r="P30" s="1"/>
    </row>
    <row r="31" spans="1:18" x14ac:dyDescent="0.25">
      <c r="A31" s="20">
        <v>42384</v>
      </c>
      <c r="B31" s="21">
        <v>6.8</v>
      </c>
      <c r="C31" s="22"/>
      <c r="D31" s="27">
        <f t="shared" si="2"/>
        <v>6.3</v>
      </c>
      <c r="E31" s="27">
        <f t="shared" si="3"/>
        <v>6.3</v>
      </c>
      <c r="F31" s="28">
        <v>13</v>
      </c>
      <c r="G31" s="27">
        <v>1</v>
      </c>
      <c r="H31" s="27">
        <v>2</v>
      </c>
      <c r="I31" s="27">
        <v>3</v>
      </c>
      <c r="J31" s="27">
        <v>4</v>
      </c>
      <c r="K31" s="27">
        <v>5</v>
      </c>
      <c r="L31" s="27">
        <v>6</v>
      </c>
      <c r="M31" s="27">
        <v>7</v>
      </c>
      <c r="N31" s="28">
        <v>8</v>
      </c>
      <c r="P31" s="1"/>
    </row>
    <row r="32" spans="1:18" x14ac:dyDescent="0.25">
      <c r="A32" s="20">
        <v>42391</v>
      </c>
      <c r="B32" s="21">
        <v>6.2560813310177767</v>
      </c>
      <c r="C32" s="22"/>
      <c r="D32" s="27">
        <f t="shared" si="2"/>
        <v>3.5804066550888844</v>
      </c>
      <c r="E32" s="27">
        <f t="shared" si="3"/>
        <v>3.5804066550888844</v>
      </c>
      <c r="F32" s="28">
        <v>14</v>
      </c>
      <c r="G32" s="27">
        <v>1</v>
      </c>
      <c r="H32" s="27">
        <v>2</v>
      </c>
      <c r="I32" s="27">
        <v>3</v>
      </c>
      <c r="J32" s="27">
        <v>4</v>
      </c>
      <c r="K32" s="27">
        <v>5</v>
      </c>
      <c r="L32" s="27">
        <v>6</v>
      </c>
      <c r="M32" s="27">
        <v>7</v>
      </c>
      <c r="N32" s="28">
        <v>8</v>
      </c>
      <c r="P32" s="1"/>
    </row>
    <row r="33" spans="1:16" x14ac:dyDescent="0.25">
      <c r="A33" s="20">
        <v>42398</v>
      </c>
      <c r="B33" s="21">
        <v>6.9</v>
      </c>
      <c r="C33" s="22"/>
      <c r="D33" s="27">
        <f t="shared" si="2"/>
        <v>6.8000000000000025</v>
      </c>
      <c r="E33" s="27">
        <f t="shared" si="3"/>
        <v>6.8000000000000025</v>
      </c>
      <c r="F33" s="28">
        <v>15</v>
      </c>
      <c r="G33" s="27">
        <v>1</v>
      </c>
      <c r="H33" s="27">
        <v>2</v>
      </c>
      <c r="I33" s="27">
        <v>3</v>
      </c>
      <c r="J33" s="27">
        <v>4</v>
      </c>
      <c r="K33" s="27">
        <v>5</v>
      </c>
      <c r="L33" s="27">
        <v>6</v>
      </c>
      <c r="M33" s="27">
        <v>7</v>
      </c>
      <c r="N33" s="28">
        <v>8</v>
      </c>
      <c r="P33" s="1"/>
    </row>
    <row r="34" spans="1:16" x14ac:dyDescent="0.25">
      <c r="A34" s="20">
        <v>42405</v>
      </c>
      <c r="B34" s="21">
        <v>5.8</v>
      </c>
      <c r="C34" s="22"/>
      <c r="D34" s="27">
        <f t="shared" si="2"/>
        <v>1.2999999999999998</v>
      </c>
      <c r="E34" s="27">
        <f t="shared" si="3"/>
        <v>1.2999999999999998</v>
      </c>
      <c r="F34" s="28">
        <v>16</v>
      </c>
      <c r="G34" s="27">
        <v>1</v>
      </c>
      <c r="H34" s="27">
        <v>2</v>
      </c>
      <c r="I34" s="27">
        <v>3</v>
      </c>
      <c r="J34" s="27">
        <v>4</v>
      </c>
      <c r="K34" s="27">
        <v>5</v>
      </c>
      <c r="L34" s="27">
        <v>6</v>
      </c>
      <c r="M34" s="27">
        <v>7</v>
      </c>
      <c r="N34" s="28">
        <v>8</v>
      </c>
    </row>
    <row r="35" spans="1:16" x14ac:dyDescent="0.25">
      <c r="A35" s="20"/>
      <c r="B35" s="21"/>
      <c r="C35" s="22"/>
      <c r="D35" s="27">
        <f t="shared" si="2"/>
        <v>0.50000000000000044</v>
      </c>
      <c r="E35" s="27" t="e">
        <f t="shared" si="3"/>
        <v>#N/A</v>
      </c>
      <c r="F35" s="28">
        <v>17</v>
      </c>
      <c r="G35" s="27">
        <v>1</v>
      </c>
      <c r="H35" s="27">
        <v>2</v>
      </c>
      <c r="I35" s="27">
        <v>3</v>
      </c>
      <c r="J35" s="27">
        <v>4</v>
      </c>
      <c r="K35" s="27">
        <v>5</v>
      </c>
      <c r="L35" s="27">
        <v>6</v>
      </c>
      <c r="M35" s="27">
        <v>7</v>
      </c>
      <c r="N35" s="28">
        <v>8</v>
      </c>
    </row>
    <row r="36" spans="1:16" x14ac:dyDescent="0.25">
      <c r="A36" s="20"/>
      <c r="B36" s="21"/>
      <c r="C36" s="22"/>
      <c r="D36" s="27">
        <f t="shared" si="2"/>
        <v>0.50000000000000044</v>
      </c>
      <c r="E36" s="27" t="e">
        <f t="shared" si="3"/>
        <v>#N/A</v>
      </c>
      <c r="F36" s="28">
        <v>18</v>
      </c>
      <c r="G36" s="27">
        <v>1</v>
      </c>
      <c r="H36" s="27">
        <v>2</v>
      </c>
      <c r="I36" s="27">
        <v>3</v>
      </c>
      <c r="J36" s="27">
        <v>4</v>
      </c>
      <c r="K36" s="27">
        <v>5</v>
      </c>
      <c r="L36" s="27">
        <v>6</v>
      </c>
      <c r="M36" s="27">
        <v>7</v>
      </c>
      <c r="N36" s="28">
        <v>8</v>
      </c>
    </row>
    <row r="37" spans="1:16" x14ac:dyDescent="0.25">
      <c r="A37" s="20"/>
      <c r="B37" s="21"/>
      <c r="C37" s="22"/>
      <c r="D37" s="27">
        <f t="shared" si="2"/>
        <v>0.50000000000000044</v>
      </c>
      <c r="E37" s="27" t="e">
        <f t="shared" si="3"/>
        <v>#N/A</v>
      </c>
      <c r="F37" s="28">
        <v>19</v>
      </c>
      <c r="G37" s="27">
        <v>1</v>
      </c>
      <c r="H37" s="27">
        <v>2</v>
      </c>
      <c r="I37" s="27">
        <v>3</v>
      </c>
      <c r="J37" s="27">
        <v>4</v>
      </c>
      <c r="K37" s="27">
        <v>5</v>
      </c>
      <c r="L37" s="27">
        <v>6</v>
      </c>
      <c r="M37" s="27">
        <v>7</v>
      </c>
      <c r="N37" s="28">
        <v>8</v>
      </c>
    </row>
    <row r="38" spans="1:16" x14ac:dyDescent="0.25">
      <c r="A38" s="20"/>
      <c r="B38" s="21"/>
      <c r="C38" s="22"/>
      <c r="D38" s="27">
        <f t="shared" si="0"/>
        <v>0.50000000000000044</v>
      </c>
      <c r="E38" s="27" t="e">
        <f t="shared" si="1"/>
        <v>#N/A</v>
      </c>
      <c r="F38" s="28">
        <v>20</v>
      </c>
      <c r="G38" s="27">
        <v>1</v>
      </c>
      <c r="H38" s="27">
        <v>2</v>
      </c>
      <c r="I38" s="27">
        <v>3</v>
      </c>
      <c r="J38" s="27">
        <v>4</v>
      </c>
      <c r="K38" s="27">
        <v>5</v>
      </c>
      <c r="L38" s="27">
        <v>6</v>
      </c>
      <c r="M38" s="27">
        <v>7</v>
      </c>
      <c r="N38" s="28">
        <v>8</v>
      </c>
    </row>
    <row r="39" spans="1:16" x14ac:dyDescent="0.25">
      <c r="A39" s="20"/>
      <c r="B39" s="21"/>
      <c r="C39" s="22"/>
      <c r="D39" s="27">
        <f t="shared" si="0"/>
        <v>0.50000000000000044</v>
      </c>
      <c r="E39" s="27" t="e">
        <f t="shared" si="1"/>
        <v>#N/A</v>
      </c>
      <c r="F39" s="28">
        <v>21</v>
      </c>
      <c r="G39" s="27">
        <v>1</v>
      </c>
      <c r="H39" s="27">
        <v>2</v>
      </c>
      <c r="I39" s="27">
        <v>3</v>
      </c>
      <c r="J39" s="27">
        <v>4</v>
      </c>
      <c r="K39" s="27">
        <v>5</v>
      </c>
      <c r="L39" s="27">
        <v>6</v>
      </c>
      <c r="M39" s="27">
        <v>7</v>
      </c>
      <c r="N39" s="28">
        <v>8</v>
      </c>
    </row>
    <row r="40" spans="1:16" x14ac:dyDescent="0.25">
      <c r="A40" s="20"/>
      <c r="B40" s="21"/>
      <c r="C40" s="22"/>
      <c r="D40" s="27">
        <f t="shared" si="0"/>
        <v>0.50000000000000044</v>
      </c>
      <c r="E40" s="27" t="e">
        <f t="shared" si="1"/>
        <v>#N/A</v>
      </c>
      <c r="F40" s="28">
        <v>22</v>
      </c>
      <c r="G40" s="27">
        <v>1</v>
      </c>
      <c r="H40" s="27">
        <v>2</v>
      </c>
      <c r="I40" s="27">
        <v>3</v>
      </c>
      <c r="J40" s="27">
        <v>4</v>
      </c>
      <c r="K40" s="27">
        <v>5</v>
      </c>
      <c r="L40" s="27">
        <v>6</v>
      </c>
      <c r="M40" s="27">
        <v>7</v>
      </c>
      <c r="N40" s="28">
        <v>8</v>
      </c>
    </row>
    <row r="41" spans="1:16" x14ac:dyDescent="0.25">
      <c r="A41" s="20"/>
      <c r="B41" s="21"/>
      <c r="C41" s="22"/>
      <c r="D41" s="27">
        <f t="shared" si="0"/>
        <v>0.50000000000000044</v>
      </c>
      <c r="E41" s="27" t="e">
        <f t="shared" si="1"/>
        <v>#N/A</v>
      </c>
      <c r="F41" s="28">
        <v>23</v>
      </c>
      <c r="G41" s="27">
        <v>1</v>
      </c>
      <c r="H41" s="27">
        <v>2</v>
      </c>
      <c r="I41" s="27">
        <v>3</v>
      </c>
      <c r="J41" s="27">
        <v>4</v>
      </c>
      <c r="K41" s="27">
        <v>5</v>
      </c>
      <c r="L41" s="27">
        <v>6</v>
      </c>
      <c r="M41" s="27">
        <v>7</v>
      </c>
      <c r="N41" s="28">
        <v>8</v>
      </c>
    </row>
    <row r="42" spans="1:16" x14ac:dyDescent="0.25">
      <c r="A42" s="20"/>
      <c r="B42" s="21"/>
      <c r="C42" s="22"/>
      <c r="D42" s="27">
        <f t="shared" si="0"/>
        <v>0.50000000000000044</v>
      </c>
      <c r="E42" s="27" t="e">
        <f t="shared" si="1"/>
        <v>#N/A</v>
      </c>
      <c r="F42" s="28">
        <v>24</v>
      </c>
      <c r="G42" s="27">
        <v>1</v>
      </c>
      <c r="H42" s="27">
        <v>2</v>
      </c>
      <c r="I42" s="27">
        <v>3</v>
      </c>
      <c r="J42" s="27">
        <v>4</v>
      </c>
      <c r="K42" s="27">
        <v>5</v>
      </c>
      <c r="L42" s="27">
        <v>6</v>
      </c>
      <c r="M42" s="27">
        <v>7</v>
      </c>
      <c r="N42" s="28">
        <v>8</v>
      </c>
    </row>
    <row r="43" spans="1:16" ht="15.75" thickBot="1" x14ac:dyDescent="0.3">
      <c r="A43" s="26"/>
      <c r="B43" s="23"/>
      <c r="C43" s="24"/>
      <c r="D43" s="27">
        <f t="shared" si="0"/>
        <v>0.50000000000000044</v>
      </c>
      <c r="E43" s="27" t="e">
        <f t="shared" si="1"/>
        <v>#N/A</v>
      </c>
      <c r="F43" s="28">
        <v>25</v>
      </c>
      <c r="G43" s="27">
        <v>1</v>
      </c>
      <c r="H43" s="27">
        <v>2</v>
      </c>
      <c r="I43" s="27">
        <v>3</v>
      </c>
      <c r="J43" s="27">
        <v>4</v>
      </c>
      <c r="K43" s="27">
        <v>5</v>
      </c>
      <c r="L43" s="27">
        <v>6</v>
      </c>
      <c r="M43" s="27">
        <v>7</v>
      </c>
      <c r="N43" s="28">
        <v>8</v>
      </c>
    </row>
    <row r="44" spans="1:16" x14ac:dyDescent="0.25">
      <c r="F44" s="28"/>
      <c r="G44" s="27"/>
      <c r="H44" s="27"/>
      <c r="I44" s="27"/>
      <c r="J44" s="27"/>
      <c r="K44" s="27"/>
      <c r="L44" s="27"/>
      <c r="M44" s="27"/>
      <c r="N44" s="28"/>
    </row>
    <row r="45" spans="1:16" x14ac:dyDescent="0.25">
      <c r="L45" s="3" t="s">
        <v>12</v>
      </c>
    </row>
    <row r="47" spans="1:16" x14ac:dyDescent="0.25">
      <c r="A47" s="2"/>
    </row>
    <row r="49" spans="1:1" x14ac:dyDescent="0.25">
      <c r="A49" s="30"/>
    </row>
  </sheetData>
  <pageMargins left="0.70866141732283472" right="0" top="0.78740157480314965" bottom="0.78740157480314965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Instructions</vt:lpstr>
      <vt:lpstr>cas_01</vt:lpstr>
      <vt:lpstr>cas_02</vt:lpstr>
      <vt:lpstr>cas_03</vt:lpstr>
      <vt:lpstr>cas_04</vt:lpstr>
      <vt:lpstr>cas_05</vt:lpstr>
      <vt:lpstr>cas_06</vt:lpstr>
      <vt:lpstr>cas_07</vt:lpstr>
      <vt:lpstr>cas_08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rof</dc:creator>
  <cp:lastModifiedBy>lara fried</cp:lastModifiedBy>
  <cp:lastPrinted>2016-01-30T21:15:09Z</cp:lastPrinted>
  <dcterms:created xsi:type="dcterms:W3CDTF">2016-01-17T17:21:59Z</dcterms:created>
  <dcterms:modified xsi:type="dcterms:W3CDTF">2021-05-25T10:42:12Z</dcterms:modified>
</cp:coreProperties>
</file>