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410" windowWidth="28515" windowHeight="13860" activeTab="2"/>
  </bookViews>
  <sheets>
    <sheet name="Instruction" sheetId="16" r:id="rId1"/>
    <sheet name="modèle" sheetId="4" r:id="rId2"/>
    <sheet name="CHOL_1" sheetId="15" r:id="rId3"/>
    <sheet name="CHOL_2" sheetId="13" r:id="rId4"/>
    <sheet name="CHOL_3" sheetId="14" r:id="rId5"/>
  </sheets>
  <calcPr calcId="145621"/>
</workbook>
</file>

<file path=xl/calcChain.xml><?xml version="1.0" encoding="utf-8"?>
<calcChain xmlns="http://schemas.openxmlformats.org/spreadsheetml/2006/main">
  <c r="D7" i="14" l="1"/>
  <c r="C12" i="14"/>
  <c r="D7" i="13"/>
  <c r="C12" i="13"/>
  <c r="D7" i="15"/>
  <c r="C12" i="15"/>
  <c r="D7" i="4"/>
  <c r="C12" i="4"/>
  <c r="E43" i="15" l="1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D28" i="15"/>
  <c r="E28" i="15" s="1"/>
  <c r="E27" i="15"/>
  <c r="D27" i="15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E19" i="15"/>
  <c r="D19" i="15"/>
  <c r="B16" i="15"/>
  <c r="B15" i="15"/>
  <c r="D15" i="15" s="1"/>
  <c r="C11" i="15"/>
  <c r="M5" i="15"/>
  <c r="L5" i="15"/>
  <c r="K5" i="15"/>
  <c r="J5" i="15"/>
  <c r="I5" i="15"/>
  <c r="H5" i="15"/>
  <c r="G5" i="15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B16" i="14"/>
  <c r="B15" i="14"/>
  <c r="D15" i="14" s="1"/>
  <c r="C11" i="14"/>
  <c r="M5" i="14"/>
  <c r="L5" i="14"/>
  <c r="K5" i="14"/>
  <c r="J5" i="14"/>
  <c r="I5" i="14"/>
  <c r="H5" i="14"/>
  <c r="G5" i="14"/>
  <c r="D16" i="15" l="1"/>
  <c r="D16" i="14"/>
  <c r="E43" i="13"/>
  <c r="D43" i="13"/>
  <c r="E42" i="13"/>
  <c r="D42" i="13"/>
  <c r="E41" i="13"/>
  <c r="D41" i="13"/>
  <c r="E40" i="13"/>
  <c r="D40" i="13"/>
  <c r="E39" i="13"/>
  <c r="D39" i="13"/>
  <c r="D38" i="13"/>
  <c r="E38" i="13" s="1"/>
  <c r="E37" i="13"/>
  <c r="D37" i="13"/>
  <c r="D36" i="13"/>
  <c r="E36" i="13" s="1"/>
  <c r="E35" i="13"/>
  <c r="D35" i="13"/>
  <c r="D34" i="13"/>
  <c r="E34" i="13" s="1"/>
  <c r="E33" i="13"/>
  <c r="D33" i="13"/>
  <c r="D32" i="13"/>
  <c r="E32" i="13" s="1"/>
  <c r="E31" i="13"/>
  <c r="D31" i="13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B16" i="13"/>
  <c r="B15" i="13"/>
  <c r="D15" i="13" s="1"/>
  <c r="C11" i="13"/>
  <c r="M5" i="13"/>
  <c r="L5" i="13"/>
  <c r="K5" i="13"/>
  <c r="J5" i="13"/>
  <c r="I5" i="13"/>
  <c r="H5" i="13"/>
  <c r="G5" i="13"/>
  <c r="D16" i="13" l="1"/>
  <c r="C11" i="4"/>
  <c r="D43" i="4" l="1"/>
  <c r="E43" i="4" s="1"/>
  <c r="D42" i="4"/>
  <c r="E42" i="4" s="1"/>
  <c r="E41" i="4"/>
  <c r="D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B16" i="4"/>
  <c r="B15" i="4"/>
  <c r="D15" i="4" s="1"/>
  <c r="M5" i="4"/>
  <c r="L5" i="4"/>
  <c r="K5" i="4"/>
  <c r="J5" i="4"/>
  <c r="I5" i="4"/>
  <c r="H5" i="4"/>
  <c r="G5" i="4"/>
  <c r="D16" i="4" l="1"/>
</calcChain>
</file>

<file path=xl/sharedStrings.xml><?xml version="1.0" encoding="utf-8"?>
<sst xmlns="http://schemas.openxmlformats.org/spreadsheetml/2006/main" count="192" uniqueCount="74">
  <si>
    <t>-3s</t>
  </si>
  <si>
    <t>-2s</t>
  </si>
  <si>
    <t>-1s</t>
  </si>
  <si>
    <t>MW</t>
  </si>
  <si>
    <t>+1s</t>
  </si>
  <si>
    <t>+2s</t>
  </si>
  <si>
    <t>+3s</t>
  </si>
  <si>
    <t>mmol/l</t>
  </si>
  <si>
    <t>Analyse</t>
  </si>
  <si>
    <t>Lot</t>
  </si>
  <si>
    <t>VK%</t>
  </si>
  <si>
    <t>CHOL</t>
  </si>
  <si>
    <t>Abw.</t>
  </si>
  <si>
    <t>XYZ</t>
  </si>
  <si>
    <t>ab</t>
  </si>
  <si>
    <t>mh</t>
  </si>
  <si>
    <t>df</t>
  </si>
  <si>
    <t>wr</t>
  </si>
  <si>
    <t>© 2016 mqzh.ch</t>
  </si>
  <si>
    <t>V1.5 © 2016 mqzh.ch</t>
  </si>
  <si>
    <t>© 2016 Verein für medizinische Qualitätkontrolle, Universitätsspital Zürich, CH 8091 Zürich</t>
  </si>
  <si>
    <t>info@mqzh.ch, www.mqzh.ch</t>
  </si>
  <si>
    <t>Contrôle interne de la qualité</t>
  </si>
  <si>
    <t>Consigne</t>
  </si>
  <si>
    <t>Préparation d'une nouvelle carte de contrôle</t>
  </si>
  <si>
    <t>Cliquez avec le bouton droit de la souris sur le modèle, "Déplacer ou copier...".</t>
  </si>
  <si>
    <t>Cochez "Créer une copie" et insérez le nouveau tableau.</t>
  </si>
  <si>
    <t>La nouvelle feuille de calcul s'appelle désormais "Modèle (2)".</t>
  </si>
  <si>
    <t>Cliquez avec le bouton droit de la souris sur "Template (2)", "Rename".</t>
  </si>
  <si>
    <t>Vous pouvez maintenant donner un nouveau nom à la feuille de calcul, par exemple "Glucose".</t>
  </si>
  <si>
    <t xml:space="preserve">Important : les espaces ne sont pas autorisés. Pour la séparation, vous pouvez utiliser "_". </t>
  </si>
  <si>
    <t>Par exemple, "Glucose_Level_1".</t>
  </si>
  <si>
    <t>Remplissez maintenant les quatre champs verts supérieurs avec les noms de l'analyse et du contrôle.</t>
  </si>
  <si>
    <t>Allez ensuite sur http://qualab.ch/index.php?TPL=10078 et recherchez la tolérance Qualab actuelle.</t>
  </si>
  <si>
    <t>Celle-ci est saisie dans le champ C9</t>
  </si>
  <si>
    <t>Entrez la gamme de contrôle du fabricant dans les champs C10 et D10.</t>
  </si>
  <si>
    <t>Juste en dessous, une valeur cible recommandée et un écart-type maximal recommandé sont automatiquement calculés.</t>
  </si>
  <si>
    <t>Ces valeurs doivent maintenant être saisies manuellement dans les champs verts de la valeur cible et de l'écart type cible !</t>
  </si>
  <si>
    <t>Les valeurs peuvent être arrondies vers le haut ou vers le bas de manière raisonnable.</t>
  </si>
  <si>
    <t>Saisie des valeurs mesurées</t>
  </si>
  <si>
    <t>Dans le tableau vert avec le titre Date/Valeur/Employé vous pouvez maintenant entrer toutes les valeurs en continu.</t>
  </si>
  <si>
    <t>Après 27 valeurs mesurées, un nouveau tableau doit être créé.</t>
  </si>
  <si>
    <t>Évaluation des données</t>
  </si>
  <si>
    <t xml:space="preserve">Dans les trois situations suivantes, il y a une alarme de contrôle de la qualité. </t>
  </si>
  <si>
    <t>Cela signifie que l'analyse doit être interrompue jusqu'à ce que le problème soit résolu.</t>
  </si>
  <si>
    <t>1. une valeur mesurée est en dehors de la ligne rouge (1-3s)</t>
  </si>
  <si>
    <t>2. deux lectures consécutives sont en dehors de la même ligne jaune (2-2s)</t>
  </si>
  <si>
    <t>3. une valeur mesurée se situe en dehors de la ligne jaune et la valeur suivante se situe en dehors de l'autre ligne jaune (R-4s)</t>
  </si>
  <si>
    <t>-&gt; voir les exemples CHOL_1, CHOL_2 et CHOL_3</t>
  </si>
  <si>
    <t>(Ces trois exemples de feuilles de calcul peuvent bien sûr être supprimés : cliquez avec le bouton droit de la souris et "Supprimer")</t>
  </si>
  <si>
    <t>Devrait standard ab. (s)</t>
  </si>
  <si>
    <t>Contrôle</t>
  </si>
  <si>
    <t>Tolérance Qualab</t>
  </si>
  <si>
    <t>Gamme du fabricant : de :</t>
  </si>
  <si>
    <t>Consigne recommandée :</t>
  </si>
  <si>
    <t>Cible recommandée s :</t>
  </si>
  <si>
    <t>Valeurs actuelles (calculées à partir des valeurs mesurées)</t>
  </si>
  <si>
    <t>Valeur moyenne</t>
  </si>
  <si>
    <t>Standard ab.</t>
  </si>
  <si>
    <t>Date</t>
  </si>
  <si>
    <t>Valeur</t>
  </si>
  <si>
    <t xml:space="preserve">Collabo. </t>
  </si>
  <si>
    <t>Commentaire</t>
  </si>
  <si>
    <t>La valeur moyenne et l'écart-type correspondent aux spécifications</t>
  </si>
  <si>
    <t>Violation de la règle R-4s -&gt; Alarme CQ</t>
  </si>
  <si>
    <t>Violation de la règle des 2-2 -&gt; alarme CQ</t>
  </si>
  <si>
    <t>La valeur moyenne et l'écart-type sont conformes aux spécifications.</t>
  </si>
  <si>
    <t>Violation de la règle des 1-3s -&gt; alarme CQ</t>
  </si>
  <si>
    <t>MQ Zurich</t>
  </si>
  <si>
    <t>Version 1.6 du 6.4.2016</t>
  </si>
  <si>
    <t>Ce fichier Excel ne contient pas de macros ou de programmes cachés et n'est pas protégé.</t>
  </si>
  <si>
    <t>Ce fichier peut être téléchargé gratuitement sur le site www.mqzh.ch sous la rubrique HELP.</t>
  </si>
  <si>
    <t>Le fichier peut être modifié et copié pour un usage personnel.</t>
  </si>
  <si>
    <t>La distribution et la publication de ce fichier, ainsi que les versions modifiées, ne sont autorisées qu'après consultation de MQ Zurich.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</si>
</sst>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9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2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6" fillId="0" borderId="0" xfId="0" applyNumberFormat="1" applyFont="1" applyBorder="1" applyAlignment="1">
      <alignment horizontal="left"/>
    </xf>
    <xf numFmtId="14" fontId="4" fillId="2" borderId="9" xfId="0" applyNumberFormat="1" applyFont="1" applyFill="1" applyBorder="1" applyAlignment="1">
      <alignment horizontal="center"/>
    </xf>
    <xf numFmtId="0" fontId="2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9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modèle!$J$18:$J$43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modèle!$E$19:$E$43</c:f>
              <c:numCache>
                <c:formatCode>General</c:formatCode>
                <c:ptCount val="2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modèle!$F$19:$F$43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modèle!$K$18:$K$43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modèle!$L$18:$L$43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modèle!$M$18:$M$43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modèle!$F$18:$F$43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26528"/>
        <c:axId val="207127104"/>
      </c:scatterChart>
      <c:valAx>
        <c:axId val="20712652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07127104"/>
        <c:crossesAt val="0"/>
        <c:crossBetween val="midCat"/>
        <c:majorUnit val="1"/>
      </c:valAx>
      <c:valAx>
        <c:axId val="20712710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2652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CHOL_1!$E$19:$E$43</c:f>
              <c:numCache>
                <c:formatCode>General</c:formatCode>
                <c:ptCount val="25"/>
                <c:pt idx="0">
                  <c:v>4.6926943648795705</c:v>
                </c:pt>
                <c:pt idx="1">
                  <c:v>3.5959545992081976</c:v>
                </c:pt>
                <c:pt idx="2">
                  <c:v>2.45899527252186</c:v>
                </c:pt>
                <c:pt idx="3">
                  <c:v>5.3811619589250759</c:v>
                </c:pt>
                <c:pt idx="4">
                  <c:v>4.481259584084909</c:v>
                </c:pt>
                <c:pt idx="5">
                  <c:v>3.4785189380127113</c:v>
                </c:pt>
                <c:pt idx="6">
                  <c:v>3.9315041429144904</c:v>
                </c:pt>
                <c:pt idx="7">
                  <c:v>4.6791968950710716</c:v>
                </c:pt>
                <c:pt idx="8">
                  <c:v>4.902938276049098</c:v>
                </c:pt>
                <c:pt idx="9">
                  <c:v>7.375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29408"/>
        <c:axId val="207129984"/>
      </c:scatterChart>
      <c:valAx>
        <c:axId val="20712940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07129984"/>
        <c:crossesAt val="0"/>
        <c:crossBetween val="midCat"/>
        <c:majorUnit val="1"/>
      </c:valAx>
      <c:valAx>
        <c:axId val="20712998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2940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CHOL_2!$E$19:$E$43</c:f>
              <c:numCache>
                <c:formatCode>General</c:formatCode>
                <c:ptCount val="25"/>
                <c:pt idx="0">
                  <c:v>4.8404702008920131</c:v>
                </c:pt>
                <c:pt idx="1">
                  <c:v>4.0905946614511768</c:v>
                </c:pt>
                <c:pt idx="2">
                  <c:v>4.4240964209930089</c:v>
                </c:pt>
                <c:pt idx="3">
                  <c:v>4.201479118622955</c:v>
                </c:pt>
                <c:pt idx="4">
                  <c:v>2.3738154093589392</c:v>
                </c:pt>
                <c:pt idx="5">
                  <c:v>3.4707370739706667</c:v>
                </c:pt>
                <c:pt idx="6">
                  <c:v>5.7145031358086262</c:v>
                </c:pt>
                <c:pt idx="7">
                  <c:v>4.5858997916948274</c:v>
                </c:pt>
                <c:pt idx="8">
                  <c:v>6.3125</c:v>
                </c:pt>
                <c:pt idx="9">
                  <c:v>6.5000000000000018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32288"/>
        <c:axId val="207132864"/>
      </c:scatterChart>
      <c:valAx>
        <c:axId val="20713228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07132864"/>
        <c:crossesAt val="0"/>
        <c:crossBetween val="midCat"/>
        <c:majorUnit val="1"/>
      </c:valAx>
      <c:valAx>
        <c:axId val="20713286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3228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CHOL_3!$I$18:$I$43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CHOL_3!$J$18:$J$43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2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CHOL_3!$E$19:$E$43</c:f>
              <c:numCache>
                <c:formatCode>General</c:formatCode>
                <c:ptCount val="25"/>
                <c:pt idx="0">
                  <c:v>6.2029813714470929</c:v>
                </c:pt>
                <c:pt idx="1">
                  <c:v>5.6542547961580558</c:v>
                </c:pt>
                <c:pt idx="2">
                  <c:v>3.2520831789806826</c:v>
                </c:pt>
                <c:pt idx="3">
                  <c:v>2.7121474384184685</c:v>
                </c:pt>
                <c:pt idx="4">
                  <c:v>3.8985122226076774</c:v>
                </c:pt>
                <c:pt idx="5">
                  <c:v>6.0038475064939103</c:v>
                </c:pt>
                <c:pt idx="6">
                  <c:v>5.840272042209107</c:v>
                </c:pt>
                <c:pt idx="7">
                  <c:v>4.8877994525209933</c:v>
                </c:pt>
                <c:pt idx="8">
                  <c:v>1.3750000000000004</c:v>
                </c:pt>
                <c:pt idx="9">
                  <c:v>6.2500000000000018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CHOL_3!$F$19:$F$43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ser>
          <c:idx val="3"/>
          <c:order val="3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CHOL_3!$H$18:$H$43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4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CHOL_3!$G$18:$G$43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5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CHOL_3!$K$18:$K$43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6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CHOL_3!$L$18:$L$43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7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CHOL_3!$M$18:$M$43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CHOL_3!$F$18:$F$43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00416"/>
        <c:axId val="270500992"/>
      </c:scatterChart>
      <c:valAx>
        <c:axId val="27050041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70500992"/>
        <c:crossesAt val="0"/>
        <c:crossBetween val="midCat"/>
        <c:majorUnit val="1"/>
      </c:valAx>
      <c:valAx>
        <c:axId val="27050099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5004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workbookViewId="0">
      <selection activeCell="A13" sqref="A13:A43"/>
    </sheetView>
  </sheetViews>
  <sheetFormatPr baseColWidth="10" defaultRowHeight="15" x14ac:dyDescent="0.25"/>
  <sheetData>
    <row r="1" spans="1:1" x14ac:dyDescent="0.25">
      <c r="A1" t="s">
        <v>68</v>
      </c>
    </row>
    <row r="2" spans="1:1" ht="18.75" x14ac:dyDescent="0.3">
      <c r="A2" s="33" t="s">
        <v>22</v>
      </c>
    </row>
    <row r="3" spans="1:1" x14ac:dyDescent="0.25">
      <c r="A3" t="s">
        <v>69</v>
      </c>
    </row>
    <row r="5" spans="1:1" x14ac:dyDescent="0.25">
      <c r="A5" s="36" t="s">
        <v>70</v>
      </c>
    </row>
    <row r="6" spans="1:1" x14ac:dyDescent="0.25">
      <c r="A6" s="36" t="s">
        <v>71</v>
      </c>
    </row>
    <row r="7" spans="1:1" x14ac:dyDescent="0.25">
      <c r="A7" s="36" t="s">
        <v>72</v>
      </c>
    </row>
    <row r="8" spans="1:1" x14ac:dyDescent="0.25">
      <c r="A8" s="36" t="s">
        <v>73</v>
      </c>
    </row>
    <row r="9" spans="1:1" x14ac:dyDescent="0.25">
      <c r="A9" s="36" t="s">
        <v>20</v>
      </c>
    </row>
    <row r="10" spans="1:1" x14ac:dyDescent="0.25">
      <c r="A10" s="36" t="s">
        <v>21</v>
      </c>
    </row>
    <row r="13" spans="1:1" ht="15.75" x14ac:dyDescent="0.25">
      <c r="A13" s="34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8" spans="1:1" x14ac:dyDescent="0.25">
      <c r="A28" s="35" t="s">
        <v>37</v>
      </c>
    </row>
    <row r="29" spans="1:1" x14ac:dyDescent="0.25">
      <c r="A29" s="35" t="s">
        <v>38</v>
      </c>
    </row>
    <row r="31" spans="1:1" ht="15.75" x14ac:dyDescent="0.25">
      <c r="A31" s="34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6" spans="1:1" ht="15.75" x14ac:dyDescent="0.25">
      <c r="A36" s="34" t="s">
        <v>42</v>
      </c>
    </row>
    <row r="37" spans="1:1" x14ac:dyDescent="0.25">
      <c r="A37" t="s">
        <v>43</v>
      </c>
    </row>
    <row r="38" spans="1:1" x14ac:dyDescent="0.25">
      <c r="A38" t="s">
        <v>44</v>
      </c>
    </row>
    <row r="39" spans="1:1" x14ac:dyDescent="0.25">
      <c r="A39" t="s">
        <v>45</v>
      </c>
    </row>
    <row r="40" spans="1:1" x14ac:dyDescent="0.25">
      <c r="A40" t="s">
        <v>46</v>
      </c>
    </row>
    <row r="41" spans="1:1" x14ac:dyDescent="0.25">
      <c r="A41" t="s">
        <v>47</v>
      </c>
    </row>
    <row r="42" spans="1:1" x14ac:dyDescent="0.25">
      <c r="A42" s="37" t="s">
        <v>48</v>
      </c>
    </row>
    <row r="43" spans="1:1" x14ac:dyDescent="0.25">
      <c r="A43" t="s">
        <v>49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zoomScaleNormal="100"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1.1406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22</v>
      </c>
    </row>
    <row r="3" spans="1:16" x14ac:dyDescent="0.25">
      <c r="A3" s="3" t="s">
        <v>8</v>
      </c>
      <c r="B3" s="4"/>
      <c r="C3" s="5" t="s">
        <v>9</v>
      </c>
      <c r="D3" s="6"/>
      <c r="E3" s="3"/>
    </row>
    <row r="4" spans="1:16" ht="15.75" x14ac:dyDescent="0.25">
      <c r="A4" s="3" t="s">
        <v>51</v>
      </c>
      <c r="B4" s="4"/>
      <c r="C4" s="5" t="s">
        <v>9</v>
      </c>
      <c r="D4" s="6"/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0.7</v>
      </c>
      <c r="H5" s="31">
        <f>$C$6-(2*$C$7)</f>
        <v>0.8</v>
      </c>
      <c r="I5" s="31">
        <f>$C$6-(1*$C$7)</f>
        <v>0.9</v>
      </c>
      <c r="J5" s="31">
        <f>$C$6-(0*$C$7)</f>
        <v>1</v>
      </c>
      <c r="K5" s="31">
        <f>$C$6+(1*$C$7)</f>
        <v>1.1000000000000001</v>
      </c>
      <c r="L5" s="31">
        <f>$C$6+(2*$C$7)</f>
        <v>1.2</v>
      </c>
      <c r="M5" s="31">
        <f>$C$6+(3*$C$7)</f>
        <v>1.3</v>
      </c>
    </row>
    <row r="6" spans="1:16" x14ac:dyDescent="0.25">
      <c r="A6" s="3" t="s">
        <v>23</v>
      </c>
      <c r="B6" s="3"/>
      <c r="C6" s="6">
        <v>1</v>
      </c>
      <c r="D6" s="3" t="s">
        <v>7</v>
      </c>
      <c r="E6" s="3"/>
    </row>
    <row r="7" spans="1:16" x14ac:dyDescent="0.25">
      <c r="A7" s="3" t="s">
        <v>50</v>
      </c>
      <c r="B7" s="3"/>
      <c r="C7" s="6">
        <v>0.1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52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53</v>
      </c>
      <c r="B10" s="8"/>
      <c r="C10" s="12">
        <v>1</v>
      </c>
      <c r="D10" s="12">
        <v>1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54</v>
      </c>
      <c r="B11" s="8"/>
      <c r="C11" s="13">
        <f>AVERAGE(C10:D10)</f>
        <v>1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55</v>
      </c>
      <c r="B12" s="8"/>
      <c r="C12" s="25">
        <f>IF(((D10-C10)/6)&lt;((C11*C9)/3),(D10-C10)/6,(C11*C9/3))</f>
        <v>0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56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57</v>
      </c>
      <c r="B15" s="15" t="e">
        <f>AVERAGE(B19:B43)</f>
        <v>#DIV/0!</v>
      </c>
      <c r="C15" s="3" t="s">
        <v>12</v>
      </c>
      <c r="D15" s="16" t="e">
        <f>(B15-C6)/C6</f>
        <v>#DIV/0!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58</v>
      </c>
      <c r="B16" s="15" t="e">
        <f>STDEV(B19:B43)</f>
        <v>#DIV/0!</v>
      </c>
      <c r="C16" s="3" t="s">
        <v>10</v>
      </c>
      <c r="D16" s="16" t="e">
        <f>B16/B15</f>
        <v>#DIV/0!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59</v>
      </c>
      <c r="B18" s="18" t="s">
        <v>60</v>
      </c>
      <c r="C18" s="19" t="s">
        <v>61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/>
      <c r="B19" s="21"/>
      <c r="C19" s="22"/>
      <c r="D19" s="28">
        <f>IF(ABS((B19-$C$6)/$C$7)&gt;3.5,(3.5*(B19-$C$6)/ABS(B19-$C$6))+4,(B19-$C$6)/$C$7+4)</f>
        <v>0.5</v>
      </c>
      <c r="E19" s="28" t="e">
        <f>IF(B19&gt;0,D19,#N/A)</f>
        <v>#N/A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/>
      <c r="B20" s="21"/>
      <c r="C20" s="22"/>
      <c r="D20" s="28">
        <f t="shared" ref="D20:D43" si="0">IF(ABS((B20-$C$6)/$C$7)&gt;3.5,(3.5*(B20-$C$6)/ABS(B20-$C$6))+4,(B20-$C$6)/$C$7+4)</f>
        <v>0.5</v>
      </c>
      <c r="E20" s="28" t="e">
        <f t="shared" ref="E20:E43" si="1">IF(B20&gt;0,D20,#N/A)</f>
        <v>#N/A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/>
      <c r="B21" s="21"/>
      <c r="C21" s="22"/>
      <c r="D21" s="28">
        <f t="shared" si="0"/>
        <v>0.5</v>
      </c>
      <c r="E21" s="28" t="e">
        <f t="shared" si="1"/>
        <v>#N/A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/>
      <c r="B22" s="21"/>
      <c r="C22" s="22"/>
      <c r="D22" s="28">
        <f t="shared" si="0"/>
        <v>0.5</v>
      </c>
      <c r="E22" s="28" t="e">
        <f t="shared" si="1"/>
        <v>#N/A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/>
      <c r="B23" s="21"/>
      <c r="C23" s="22"/>
      <c r="D23" s="28">
        <f t="shared" si="0"/>
        <v>0.5</v>
      </c>
      <c r="E23" s="28" t="e">
        <f t="shared" si="1"/>
        <v>#N/A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/>
      <c r="B24" s="21"/>
      <c r="C24" s="22"/>
      <c r="D24" s="28">
        <f t="shared" si="0"/>
        <v>0.5</v>
      </c>
      <c r="E24" s="28" t="e">
        <f t="shared" si="1"/>
        <v>#N/A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/>
      <c r="B25" s="21"/>
      <c r="C25" s="22"/>
      <c r="D25" s="28">
        <f t="shared" si="0"/>
        <v>0.5</v>
      </c>
      <c r="E25" s="28" t="e">
        <f t="shared" si="1"/>
        <v>#N/A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/>
      <c r="B26" s="21"/>
      <c r="C26" s="22"/>
      <c r="D26" s="28">
        <f t="shared" si="0"/>
        <v>0.5</v>
      </c>
      <c r="E26" s="28" t="e">
        <f t="shared" si="1"/>
        <v>#N/A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/>
      <c r="B27" s="21"/>
      <c r="C27" s="22"/>
      <c r="D27" s="28">
        <f t="shared" si="0"/>
        <v>0.5</v>
      </c>
      <c r="E27" s="28" t="e">
        <f t="shared" si="1"/>
        <v>#N/A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/>
      <c r="B28" s="21"/>
      <c r="C28" s="22"/>
      <c r="D28" s="28">
        <f t="shared" si="0"/>
        <v>0.5</v>
      </c>
      <c r="E28" s="28" t="e">
        <f t="shared" si="1"/>
        <v>#N/A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18</v>
      </c>
    </row>
    <row r="47" spans="1:16" x14ac:dyDescent="0.25">
      <c r="A47" s="2"/>
    </row>
    <row r="49" spans="1:1" x14ac:dyDescent="0.25">
      <c r="A49" s="32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118"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22</v>
      </c>
    </row>
    <row r="3" spans="1:16" x14ac:dyDescent="0.25">
      <c r="A3" s="3" t="s">
        <v>8</v>
      </c>
      <c r="B3" s="4" t="s">
        <v>11</v>
      </c>
      <c r="C3" s="5" t="s">
        <v>9</v>
      </c>
      <c r="D3" s="6">
        <v>123</v>
      </c>
      <c r="E3" s="3"/>
    </row>
    <row r="4" spans="1:16" ht="15.75" x14ac:dyDescent="0.25">
      <c r="A4" s="3" t="s">
        <v>51</v>
      </c>
      <c r="B4" s="4" t="s">
        <v>13</v>
      </c>
      <c r="C4" s="5" t="s">
        <v>9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23</v>
      </c>
      <c r="B6" s="3"/>
      <c r="C6" s="6">
        <v>4.72</v>
      </c>
      <c r="D6" s="3" t="s">
        <v>7</v>
      </c>
      <c r="E6" s="3"/>
    </row>
    <row r="7" spans="1:16" x14ac:dyDescent="0.25">
      <c r="A7" s="3" t="s">
        <v>50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52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53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54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55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56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57</v>
      </c>
      <c r="B15" s="15">
        <f>AVERAGE(B19:B43)</f>
        <v>4.7996355845066709</v>
      </c>
      <c r="C15" s="3" t="s">
        <v>12</v>
      </c>
      <c r="D15" s="16">
        <f>(B15-C6)/C6</f>
        <v>1.6871945870057456E-2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58</v>
      </c>
      <c r="B16" s="15">
        <f>STDEV(B19:B43)</f>
        <v>0.21080894510316434</v>
      </c>
      <c r="C16" s="3" t="s">
        <v>10</v>
      </c>
      <c r="D16" s="16">
        <f>B16/B15</f>
        <v>4.3921864773163247E-2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59</v>
      </c>
      <c r="B18" s="18" t="s">
        <v>60</v>
      </c>
      <c r="C18" s="19" t="s">
        <v>61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4.830831098380731</v>
      </c>
      <c r="C19" s="22" t="s">
        <v>14</v>
      </c>
      <c r="D19" s="28">
        <f>IF(ABS((B19-$C$6)/$C$7)&gt;3.5,(3.5*(B19-$C$6)/ABS(B19-$C$6))+4,(B19-$C$6)/$C$7+4)</f>
        <v>4.6926943648795705</v>
      </c>
      <c r="E19" s="28">
        <f>IF(B19&gt;0,D19,#N/A)</f>
        <v>4.6926943648795705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4.6553527358733113</v>
      </c>
      <c r="C20" s="22" t="s">
        <v>15</v>
      </c>
      <c r="D20" s="28">
        <f t="shared" ref="D20:D43" si="0">IF(ABS((B20-$C$6)/$C$7)&gt;3.5,(3.5*(B20-$C$6)/ABS(B20-$C$6))+4,(B20-$C$6)/$C$7+4)</f>
        <v>3.5959545992081976</v>
      </c>
      <c r="E20" s="28">
        <f t="shared" ref="E20:E43" si="1">IF(B20&gt;0,D20,#N/A)</f>
        <v>3.5959545992081976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4.4734392436034973</v>
      </c>
      <c r="C21" s="22" t="s">
        <v>15</v>
      </c>
      <c r="D21" s="28">
        <f t="shared" si="0"/>
        <v>2.45899527252186</v>
      </c>
      <c r="E21" s="28">
        <f t="shared" si="1"/>
        <v>2.45899527252186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4.9409859134280119</v>
      </c>
      <c r="C22" s="22" t="s">
        <v>16</v>
      </c>
      <c r="D22" s="28">
        <f t="shared" si="0"/>
        <v>5.3811619589250759</v>
      </c>
      <c r="E22" s="28">
        <f t="shared" si="1"/>
        <v>5.3811619589250759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4.7970015334535852</v>
      </c>
      <c r="C23" s="22" t="s">
        <v>14</v>
      </c>
      <c r="D23" s="28">
        <f t="shared" si="0"/>
        <v>4.481259584084909</v>
      </c>
      <c r="E23" s="28">
        <f t="shared" si="1"/>
        <v>4.481259584084909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4.6365630300820335</v>
      </c>
      <c r="C24" s="22" t="s">
        <v>16</v>
      </c>
      <c r="D24" s="28">
        <f t="shared" si="0"/>
        <v>3.4785189380127113</v>
      </c>
      <c r="E24" s="28">
        <f t="shared" si="1"/>
        <v>3.4785189380127113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4.7090406628663182</v>
      </c>
      <c r="C25" s="22" t="s">
        <v>16</v>
      </c>
      <c r="D25" s="28">
        <f t="shared" si="0"/>
        <v>3.9315041429144904</v>
      </c>
      <c r="E25" s="28">
        <f t="shared" si="1"/>
        <v>3.9315041429144904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4.8286715032113712</v>
      </c>
      <c r="C26" s="22" t="s">
        <v>17</v>
      </c>
      <c r="D26" s="28">
        <f t="shared" si="0"/>
        <v>4.6791968950710716</v>
      </c>
      <c r="E26" s="28">
        <f t="shared" si="1"/>
        <v>4.6791968950710716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4.8644701241678554</v>
      </c>
      <c r="C27" s="22" t="s">
        <v>17</v>
      </c>
      <c r="D27" s="28">
        <f t="shared" si="0"/>
        <v>4.902938276049098</v>
      </c>
      <c r="E27" s="28">
        <f t="shared" si="1"/>
        <v>4.902938276049098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5.26</v>
      </c>
      <c r="C28" s="22" t="s">
        <v>14</v>
      </c>
      <c r="D28" s="28">
        <f t="shared" si="0"/>
        <v>7.375</v>
      </c>
      <c r="E28" s="28">
        <f t="shared" si="1"/>
        <v>7.375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19</v>
      </c>
    </row>
    <row r="47" spans="1:16" x14ac:dyDescent="0.25">
      <c r="A47" s="2" t="s">
        <v>62</v>
      </c>
    </row>
    <row r="48" spans="1:16" x14ac:dyDescent="0.25">
      <c r="A48" t="s">
        <v>66</v>
      </c>
    </row>
    <row r="49" spans="1:1" x14ac:dyDescent="0.25">
      <c r="A49" s="27" t="s">
        <v>67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5" workbookViewId="0">
      <selection activeCell="A49" sqref="A49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22</v>
      </c>
    </row>
    <row r="3" spans="1:16" x14ac:dyDescent="0.25">
      <c r="A3" s="3" t="s">
        <v>8</v>
      </c>
      <c r="B3" s="4" t="s">
        <v>11</v>
      </c>
      <c r="C3" s="5" t="s">
        <v>9</v>
      </c>
      <c r="D3" s="6">
        <v>123</v>
      </c>
      <c r="E3" s="3"/>
    </row>
    <row r="4" spans="1:16" ht="15.75" x14ac:dyDescent="0.25">
      <c r="A4" s="3" t="s">
        <v>51</v>
      </c>
      <c r="B4" s="4" t="s">
        <v>13</v>
      </c>
      <c r="C4" s="5" t="s">
        <v>9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23</v>
      </c>
      <c r="B6" s="3"/>
      <c r="C6" s="6">
        <v>4.72</v>
      </c>
      <c r="D6" s="3" t="s">
        <v>7</v>
      </c>
      <c r="E6" s="3"/>
    </row>
    <row r="7" spans="1:16" x14ac:dyDescent="0.25">
      <c r="A7" s="3" t="s">
        <v>50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52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53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54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55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56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57</v>
      </c>
      <c r="B15" s="15">
        <f>AVERAGE(B19:B43)</f>
        <v>4.8242255330046753</v>
      </c>
      <c r="C15" s="3" t="s">
        <v>12</v>
      </c>
      <c r="D15" s="16">
        <f>(B15-C6)/C6</f>
        <v>2.2081680721329561E-2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58</v>
      </c>
      <c r="B16" s="15">
        <f>STDEV(B19:B43)</f>
        <v>0.20306456463819456</v>
      </c>
      <c r="C16" s="3" t="s">
        <v>10</v>
      </c>
      <c r="D16" s="16">
        <f>B16/B15</f>
        <v>4.2092676482253871E-2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59</v>
      </c>
      <c r="B18" s="18" t="s">
        <v>60</v>
      </c>
      <c r="C18" s="19" t="s">
        <v>61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4.8544752321427218</v>
      </c>
      <c r="C19" s="22" t="s">
        <v>14</v>
      </c>
      <c r="D19" s="28">
        <f>IF(ABS((B19-$C$6)/$C$7)&gt;3.5,(3.5*(B19-$C$6)/ABS(B19-$C$6))+4,(B19-$C$6)/$C$7+4)</f>
        <v>4.8404702008920131</v>
      </c>
      <c r="E19" s="28">
        <f>IF(B19&gt;0,D19,#N/A)</f>
        <v>4.8404702008920131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4.734495145832188</v>
      </c>
      <c r="C20" s="22" t="s">
        <v>15</v>
      </c>
      <c r="D20" s="28">
        <f t="shared" ref="D20:D43" si="0">IF(ABS((B20-$C$6)/$C$7)&gt;3.5,(3.5*(B20-$C$6)/ABS(B20-$C$6))+4,(B20-$C$6)/$C$7+4)</f>
        <v>4.0905946614511768</v>
      </c>
      <c r="E20" s="28">
        <f t="shared" ref="E20:E43" si="1">IF(B20&gt;0,D20,#N/A)</f>
        <v>4.0905946614511768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4.7878554273588811</v>
      </c>
      <c r="C21" s="22" t="s">
        <v>15</v>
      </c>
      <c r="D21" s="28">
        <f t="shared" si="0"/>
        <v>4.4240964209930089</v>
      </c>
      <c r="E21" s="28">
        <f t="shared" si="1"/>
        <v>4.4240964209930089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4.7522366589796725</v>
      </c>
      <c r="C22" s="22" t="s">
        <v>16</v>
      </c>
      <c r="D22" s="28">
        <f t="shared" si="0"/>
        <v>4.201479118622955</v>
      </c>
      <c r="E22" s="28">
        <f t="shared" si="1"/>
        <v>4.201479118622955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4.45981046549743</v>
      </c>
      <c r="C23" s="22" t="s">
        <v>14</v>
      </c>
      <c r="D23" s="28">
        <f t="shared" si="0"/>
        <v>2.3738154093589392</v>
      </c>
      <c r="E23" s="28">
        <f t="shared" si="1"/>
        <v>2.3738154093589392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4.6353179318353064</v>
      </c>
      <c r="C24" s="22" t="s">
        <v>16</v>
      </c>
      <c r="D24" s="28">
        <f t="shared" si="0"/>
        <v>3.4707370739706667</v>
      </c>
      <c r="E24" s="28">
        <f t="shared" si="1"/>
        <v>3.4707370739706667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4.9943205017293799</v>
      </c>
      <c r="C25" s="22" t="s">
        <v>16</v>
      </c>
      <c r="D25" s="28">
        <f t="shared" si="0"/>
        <v>5.7145031358086262</v>
      </c>
      <c r="E25" s="28">
        <f t="shared" si="1"/>
        <v>5.7145031358086262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4.8137439666711721</v>
      </c>
      <c r="C26" s="22" t="s">
        <v>17</v>
      </c>
      <c r="D26" s="28">
        <f t="shared" si="0"/>
        <v>4.5858997916948274</v>
      </c>
      <c r="E26" s="28">
        <f t="shared" si="1"/>
        <v>4.5858997916948274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5.09</v>
      </c>
      <c r="C27" s="22" t="s">
        <v>17</v>
      </c>
      <c r="D27" s="28">
        <f t="shared" si="0"/>
        <v>6.3125</v>
      </c>
      <c r="E27" s="28">
        <f t="shared" si="1"/>
        <v>6.3125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5.12</v>
      </c>
      <c r="C28" s="22" t="s">
        <v>14</v>
      </c>
      <c r="D28" s="28">
        <f t="shared" si="0"/>
        <v>6.5000000000000018</v>
      </c>
      <c r="E28" s="28">
        <f t="shared" si="1"/>
        <v>6.5000000000000018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18</v>
      </c>
    </row>
    <row r="47" spans="1:16" x14ac:dyDescent="0.25">
      <c r="A47" s="2" t="s">
        <v>62</v>
      </c>
    </row>
    <row r="48" spans="1:16" x14ac:dyDescent="0.25">
      <c r="A48" t="s">
        <v>63</v>
      </c>
    </row>
    <row r="49" spans="1:1" x14ac:dyDescent="0.25">
      <c r="A49" s="27" t="s">
        <v>65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6"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2" width="9.42578125" customWidth="1"/>
    <col min="3" max="3" width="8.140625" customWidth="1"/>
    <col min="4" max="4" width="6.42578125" customWidth="1"/>
    <col min="5" max="5" width="9.140625" customWidth="1"/>
    <col min="6" max="6" width="9.28515625" customWidth="1"/>
    <col min="7" max="13" width="6.28515625" style="3" customWidth="1"/>
    <col min="14" max="14" width="7.140625" customWidth="1"/>
  </cols>
  <sheetData>
    <row r="1" spans="1:16" x14ac:dyDescent="0.25">
      <c r="A1" s="2" t="s">
        <v>22</v>
      </c>
    </row>
    <row r="3" spans="1:16" x14ac:dyDescent="0.25">
      <c r="A3" s="3" t="s">
        <v>8</v>
      </c>
      <c r="B3" s="4" t="s">
        <v>11</v>
      </c>
      <c r="C3" s="5" t="s">
        <v>9</v>
      </c>
      <c r="D3" s="6">
        <v>123</v>
      </c>
      <c r="E3" s="3"/>
    </row>
    <row r="4" spans="1:16" ht="15.75" x14ac:dyDescent="0.25">
      <c r="A4" s="3" t="s">
        <v>51</v>
      </c>
      <c r="B4" s="4" t="s">
        <v>13</v>
      </c>
      <c r="C4" s="5" t="s">
        <v>9</v>
      </c>
      <c r="D4" s="6">
        <v>123</v>
      </c>
      <c r="E4" s="3"/>
      <c r="G4" s="30" t="s">
        <v>0</v>
      </c>
      <c r="H4" s="30" t="s">
        <v>1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</row>
    <row r="5" spans="1:16" ht="15.75" x14ac:dyDescent="0.25">
      <c r="A5" s="3"/>
      <c r="B5" s="3"/>
      <c r="C5" s="3"/>
      <c r="D5" s="3"/>
      <c r="E5" s="3"/>
      <c r="G5" s="31">
        <f>$C$6-(3*$C$7)</f>
        <v>4.24</v>
      </c>
      <c r="H5" s="31">
        <f>$C$6-(2*$C$7)</f>
        <v>4.3999999999999995</v>
      </c>
      <c r="I5" s="31">
        <f>$C$6-(1*$C$7)</f>
        <v>4.5599999999999996</v>
      </c>
      <c r="J5" s="31">
        <f>$C$6-(0*$C$7)</f>
        <v>4.72</v>
      </c>
      <c r="K5" s="31">
        <f>$C$6+(1*$C$7)</f>
        <v>4.88</v>
      </c>
      <c r="L5" s="31">
        <f>$C$6+(2*$C$7)</f>
        <v>5.04</v>
      </c>
      <c r="M5" s="31">
        <f>$C$6+(3*$C$7)</f>
        <v>5.1999999999999993</v>
      </c>
    </row>
    <row r="6" spans="1:16" x14ac:dyDescent="0.25">
      <c r="A6" s="3" t="s">
        <v>23</v>
      </c>
      <c r="B6" s="3"/>
      <c r="C6" s="6">
        <v>4.72</v>
      </c>
      <c r="D6" s="3" t="s">
        <v>7</v>
      </c>
      <c r="E6" s="3"/>
    </row>
    <row r="7" spans="1:16" x14ac:dyDescent="0.25">
      <c r="A7" s="3" t="s">
        <v>50</v>
      </c>
      <c r="B7" s="3"/>
      <c r="C7" s="6">
        <v>0.16</v>
      </c>
      <c r="D7" s="3" t="str">
        <f>D6</f>
        <v>mmol/l</v>
      </c>
      <c r="E7" s="3"/>
      <c r="F7" s="29"/>
      <c r="G7" s="28"/>
      <c r="H7" s="28"/>
      <c r="I7" s="28"/>
      <c r="J7" s="28"/>
      <c r="K7" s="28"/>
      <c r="L7" s="28"/>
      <c r="M7" s="28"/>
      <c r="N7" s="29"/>
    </row>
    <row r="8" spans="1:16" x14ac:dyDescent="0.25">
      <c r="A8" s="3"/>
      <c r="B8" s="3"/>
      <c r="C8" s="3"/>
      <c r="D8" s="3"/>
      <c r="E8" s="3"/>
      <c r="F8" s="29"/>
      <c r="G8" s="28"/>
      <c r="H8" s="28"/>
      <c r="I8" s="28"/>
      <c r="J8" s="28"/>
      <c r="K8" s="28"/>
      <c r="L8" s="28"/>
      <c r="M8" s="28"/>
      <c r="N8" s="29"/>
      <c r="P8" s="1"/>
    </row>
    <row r="9" spans="1:16" x14ac:dyDescent="0.25">
      <c r="A9" s="7" t="s">
        <v>52</v>
      </c>
      <c r="B9" s="8"/>
      <c r="C9" s="9">
        <v>0.1</v>
      </c>
      <c r="D9" s="10"/>
      <c r="E9" s="11"/>
      <c r="F9" s="29"/>
      <c r="G9" s="28"/>
      <c r="H9" s="28"/>
      <c r="I9" s="28"/>
      <c r="J9" s="28"/>
      <c r="K9" s="28"/>
      <c r="L9" s="28"/>
      <c r="M9" s="28"/>
      <c r="N9" s="29"/>
      <c r="P9" s="1"/>
    </row>
    <row r="10" spans="1:16" x14ac:dyDescent="0.25">
      <c r="A10" s="8" t="s">
        <v>53</v>
      </c>
      <c r="B10" s="8"/>
      <c r="C10" s="12">
        <v>4.24</v>
      </c>
      <c r="D10" s="12">
        <v>5.2</v>
      </c>
      <c r="E10" s="8"/>
      <c r="F10" s="29"/>
      <c r="G10" s="28"/>
      <c r="H10" s="28"/>
      <c r="I10" s="28"/>
      <c r="J10" s="28"/>
      <c r="K10" s="28"/>
      <c r="L10" s="28"/>
      <c r="M10" s="28"/>
      <c r="N10" s="29"/>
      <c r="P10" s="1"/>
    </row>
    <row r="11" spans="1:16" x14ac:dyDescent="0.25">
      <c r="A11" s="8" t="s">
        <v>54</v>
      </c>
      <c r="B11" s="8"/>
      <c r="C11" s="13">
        <f>AVERAGE(C10:D10)</f>
        <v>4.7200000000000006</v>
      </c>
      <c r="D11" s="13"/>
      <c r="E11" s="8"/>
      <c r="F11" s="29"/>
      <c r="G11" s="28"/>
      <c r="H11" s="28"/>
      <c r="I11" s="28"/>
      <c r="J11" s="28"/>
      <c r="K11" s="28"/>
      <c r="L11" s="28"/>
      <c r="M11" s="28"/>
      <c r="N11" s="29"/>
      <c r="P11" s="1"/>
    </row>
    <row r="12" spans="1:16" x14ac:dyDescent="0.25">
      <c r="A12" s="8" t="s">
        <v>55</v>
      </c>
      <c r="B12" s="8"/>
      <c r="C12" s="25">
        <f>IF(((D10-C10)/6)&lt;((C11*C9)/3),(D10-C10)/6,(C11*C9/3))</f>
        <v>0.15733333333333335</v>
      </c>
      <c r="D12" s="10"/>
      <c r="E12" s="8"/>
      <c r="F12" s="29"/>
      <c r="G12" s="28"/>
      <c r="H12" s="28"/>
      <c r="I12" s="28"/>
      <c r="J12" s="28"/>
      <c r="K12" s="28"/>
      <c r="L12" s="28"/>
      <c r="M12" s="28"/>
      <c r="N12" s="29"/>
      <c r="P12" s="1"/>
    </row>
    <row r="13" spans="1:16" x14ac:dyDescent="0.25">
      <c r="A13" s="3"/>
      <c r="B13" s="3"/>
      <c r="C13" s="3"/>
      <c r="D13" s="3"/>
      <c r="E13" s="3"/>
      <c r="F13" s="29"/>
      <c r="G13" s="28"/>
      <c r="H13" s="28"/>
      <c r="I13" s="28"/>
      <c r="J13" s="28"/>
      <c r="K13" s="28"/>
      <c r="L13" s="28"/>
      <c r="M13" s="28"/>
      <c r="N13" s="29"/>
      <c r="P13" s="1"/>
    </row>
    <row r="14" spans="1:16" x14ac:dyDescent="0.25">
      <c r="A14" s="14" t="s">
        <v>56</v>
      </c>
      <c r="B14" s="3"/>
      <c r="C14" s="3"/>
      <c r="D14" s="3"/>
      <c r="E14" s="3"/>
      <c r="F14" s="29"/>
      <c r="G14" s="28"/>
      <c r="H14" s="28"/>
      <c r="I14" s="28"/>
      <c r="J14" s="28"/>
      <c r="K14" s="28"/>
      <c r="L14" s="28"/>
      <c r="M14" s="28"/>
      <c r="N14" s="29"/>
      <c r="P14" s="1"/>
    </row>
    <row r="15" spans="1:16" x14ac:dyDescent="0.25">
      <c r="A15" s="3" t="s">
        <v>57</v>
      </c>
      <c r="B15" s="15">
        <f>AVERAGE(B19:B43)</f>
        <v>4.8172303681413755</v>
      </c>
      <c r="C15" s="3" t="s">
        <v>12</v>
      </c>
      <c r="D15" s="16">
        <f>(B15-C6)/C6</f>
        <v>2.0599654267240627E-2</v>
      </c>
      <c r="E15" s="3"/>
      <c r="F15" s="29"/>
      <c r="G15" s="28"/>
      <c r="H15" s="28"/>
      <c r="I15" s="28"/>
      <c r="J15" s="28"/>
      <c r="K15" s="28"/>
      <c r="L15" s="28"/>
      <c r="M15" s="28"/>
      <c r="N15" s="29"/>
      <c r="P15" s="1"/>
    </row>
    <row r="16" spans="1:16" x14ac:dyDescent="0.25">
      <c r="A16" s="3" t="s">
        <v>58</v>
      </c>
      <c r="B16" s="15">
        <f>STDEV(B19:B43)</f>
        <v>0.27334766458474402</v>
      </c>
      <c r="C16" s="3" t="s">
        <v>10</v>
      </c>
      <c r="D16" s="16">
        <f>B16/B15</f>
        <v>5.674373938861664E-2</v>
      </c>
      <c r="E16" s="3"/>
      <c r="F16" s="29"/>
      <c r="G16" s="28"/>
      <c r="H16" s="28"/>
      <c r="I16" s="28"/>
      <c r="J16" s="28"/>
      <c r="K16" s="28"/>
      <c r="L16" s="28"/>
      <c r="M16" s="28"/>
      <c r="N16" s="29"/>
      <c r="P16" s="1"/>
    </row>
    <row r="17" spans="1:16" ht="15.75" thickBot="1" x14ac:dyDescent="0.3">
      <c r="A17" s="3"/>
      <c r="B17" s="3"/>
      <c r="C17" s="3"/>
      <c r="D17" s="3"/>
      <c r="E17" s="3"/>
      <c r="F17" s="29"/>
      <c r="G17" s="28"/>
      <c r="H17" s="28"/>
      <c r="I17" s="28"/>
      <c r="J17" s="28"/>
      <c r="K17" s="28"/>
      <c r="L17" s="28"/>
      <c r="M17" s="28"/>
      <c r="N17" s="29"/>
      <c r="P17" s="1"/>
    </row>
    <row r="18" spans="1:16" x14ac:dyDescent="0.25">
      <c r="A18" s="17" t="s">
        <v>59</v>
      </c>
      <c r="B18" s="18" t="s">
        <v>60</v>
      </c>
      <c r="C18" s="19" t="s">
        <v>61</v>
      </c>
      <c r="D18" s="28"/>
      <c r="E18" s="28"/>
      <c r="F18" s="29">
        <v>0</v>
      </c>
      <c r="G18" s="28">
        <v>1</v>
      </c>
      <c r="H18" s="28">
        <v>2</v>
      </c>
      <c r="I18" s="28">
        <v>3</v>
      </c>
      <c r="J18" s="28">
        <v>4</v>
      </c>
      <c r="K18" s="28">
        <v>5</v>
      </c>
      <c r="L18" s="28">
        <v>6</v>
      </c>
      <c r="M18" s="28">
        <v>7</v>
      </c>
      <c r="N18" s="29">
        <v>8</v>
      </c>
      <c r="P18" s="1"/>
    </row>
    <row r="19" spans="1:16" x14ac:dyDescent="0.25">
      <c r="A19" s="20">
        <v>42279</v>
      </c>
      <c r="B19" s="21">
        <v>5.0724770194315347</v>
      </c>
      <c r="C19" s="22" t="s">
        <v>14</v>
      </c>
      <c r="D19" s="28">
        <f>IF(ABS((B19-$C$6)/$C$7)&gt;3.5,(3.5*(B19-$C$6)/ABS(B19-$C$6))+4,(B19-$C$6)/$C$7+4)</f>
        <v>6.2029813714470929</v>
      </c>
      <c r="E19" s="28">
        <f>IF(B19&gt;0,D19,#N/A)</f>
        <v>6.2029813714470929</v>
      </c>
      <c r="F19" s="29">
        <v>1</v>
      </c>
      <c r="G19" s="28">
        <v>1</v>
      </c>
      <c r="H19" s="28">
        <v>2</v>
      </c>
      <c r="I19" s="28">
        <v>3</v>
      </c>
      <c r="J19" s="28">
        <v>4</v>
      </c>
      <c r="K19" s="28">
        <v>5</v>
      </c>
      <c r="L19" s="28">
        <v>6</v>
      </c>
      <c r="M19" s="28">
        <v>7</v>
      </c>
      <c r="N19" s="29">
        <v>8</v>
      </c>
      <c r="P19" s="1"/>
    </row>
    <row r="20" spans="1:16" x14ac:dyDescent="0.25">
      <c r="A20" s="20">
        <v>42286</v>
      </c>
      <c r="B20" s="21">
        <v>4.9846807673852886</v>
      </c>
      <c r="C20" s="22" t="s">
        <v>15</v>
      </c>
      <c r="D20" s="28">
        <f t="shared" ref="D20:D43" si="0">IF(ABS((B20-$C$6)/$C$7)&gt;3.5,(3.5*(B20-$C$6)/ABS(B20-$C$6))+4,(B20-$C$6)/$C$7+4)</f>
        <v>5.6542547961580558</v>
      </c>
      <c r="E20" s="28">
        <f t="shared" ref="E20:E43" si="1">IF(B20&gt;0,D20,#N/A)</f>
        <v>5.6542547961580558</v>
      </c>
      <c r="F20" s="29">
        <v>2</v>
      </c>
      <c r="G20" s="28">
        <v>1</v>
      </c>
      <c r="H20" s="28">
        <v>2</v>
      </c>
      <c r="I20" s="28">
        <v>3</v>
      </c>
      <c r="J20" s="28">
        <v>4</v>
      </c>
      <c r="K20" s="28">
        <v>5</v>
      </c>
      <c r="L20" s="28">
        <v>6</v>
      </c>
      <c r="M20" s="28">
        <v>7</v>
      </c>
      <c r="N20" s="29">
        <v>8</v>
      </c>
      <c r="P20" s="1"/>
    </row>
    <row r="21" spans="1:16" x14ac:dyDescent="0.25">
      <c r="A21" s="20">
        <v>42293</v>
      </c>
      <c r="B21" s="21">
        <v>4.6003333086369089</v>
      </c>
      <c r="C21" s="22" t="s">
        <v>15</v>
      </c>
      <c r="D21" s="28">
        <f t="shared" si="0"/>
        <v>3.2520831789806826</v>
      </c>
      <c r="E21" s="28">
        <f t="shared" si="1"/>
        <v>3.2520831789806826</v>
      </c>
      <c r="F21" s="29">
        <v>3</v>
      </c>
      <c r="G21" s="28">
        <v>1</v>
      </c>
      <c r="H21" s="28">
        <v>2</v>
      </c>
      <c r="I21" s="28">
        <v>3</v>
      </c>
      <c r="J21" s="28">
        <v>4</v>
      </c>
      <c r="K21" s="28">
        <v>5</v>
      </c>
      <c r="L21" s="28">
        <v>6</v>
      </c>
      <c r="M21" s="28">
        <v>7</v>
      </c>
      <c r="N21" s="29">
        <v>8</v>
      </c>
      <c r="P21" s="1"/>
    </row>
    <row r="22" spans="1:16" x14ac:dyDescent="0.25">
      <c r="A22" s="20">
        <v>42300</v>
      </c>
      <c r="B22" s="21">
        <v>4.5139435901469547</v>
      </c>
      <c r="C22" s="22" t="s">
        <v>16</v>
      </c>
      <c r="D22" s="28">
        <f t="shared" si="0"/>
        <v>2.7121474384184685</v>
      </c>
      <c r="E22" s="28">
        <f t="shared" si="1"/>
        <v>2.7121474384184685</v>
      </c>
      <c r="F22" s="29">
        <v>4</v>
      </c>
      <c r="G22" s="28">
        <v>1</v>
      </c>
      <c r="H22" s="28">
        <v>2</v>
      </c>
      <c r="I22" s="28">
        <v>3</v>
      </c>
      <c r="J22" s="28">
        <v>4</v>
      </c>
      <c r="K22" s="28">
        <v>5</v>
      </c>
      <c r="L22" s="28">
        <v>6</v>
      </c>
      <c r="M22" s="28">
        <v>7</v>
      </c>
      <c r="N22" s="29">
        <v>8</v>
      </c>
      <c r="P22" s="1"/>
    </row>
    <row r="23" spans="1:16" x14ac:dyDescent="0.25">
      <c r="A23" s="20">
        <v>42307</v>
      </c>
      <c r="B23" s="21">
        <v>4.7037619556172281</v>
      </c>
      <c r="C23" s="22" t="s">
        <v>14</v>
      </c>
      <c r="D23" s="28">
        <f t="shared" si="0"/>
        <v>3.8985122226076774</v>
      </c>
      <c r="E23" s="28">
        <f t="shared" si="1"/>
        <v>3.8985122226076774</v>
      </c>
      <c r="F23" s="29">
        <v>5</v>
      </c>
      <c r="G23" s="28">
        <v>1</v>
      </c>
      <c r="H23" s="28">
        <v>2</v>
      </c>
      <c r="I23" s="28">
        <v>3</v>
      </c>
      <c r="J23" s="28">
        <v>4</v>
      </c>
      <c r="K23" s="28">
        <v>5</v>
      </c>
      <c r="L23" s="28">
        <v>6</v>
      </c>
      <c r="M23" s="28">
        <v>7</v>
      </c>
      <c r="N23" s="29">
        <v>8</v>
      </c>
      <c r="P23" s="1"/>
    </row>
    <row r="24" spans="1:16" x14ac:dyDescent="0.25">
      <c r="A24" s="20">
        <v>42314</v>
      </c>
      <c r="B24" s="21">
        <v>5.0406156010390255</v>
      </c>
      <c r="C24" s="22" t="s">
        <v>16</v>
      </c>
      <c r="D24" s="28">
        <f t="shared" si="0"/>
        <v>6.0038475064939103</v>
      </c>
      <c r="E24" s="28">
        <f t="shared" si="1"/>
        <v>6.0038475064939103</v>
      </c>
      <c r="F24" s="29">
        <v>6</v>
      </c>
      <c r="G24" s="28">
        <v>1</v>
      </c>
      <c r="H24" s="28">
        <v>2</v>
      </c>
      <c r="I24" s="28">
        <v>3</v>
      </c>
      <c r="J24" s="28">
        <v>4</v>
      </c>
      <c r="K24" s="28">
        <v>5</v>
      </c>
      <c r="L24" s="28">
        <v>6</v>
      </c>
      <c r="M24" s="28">
        <v>7</v>
      </c>
      <c r="N24" s="29">
        <v>8</v>
      </c>
      <c r="P24" s="1"/>
    </row>
    <row r="25" spans="1:16" x14ac:dyDescent="0.25">
      <c r="A25" s="20">
        <v>42321</v>
      </c>
      <c r="B25" s="21">
        <v>5.0144435267534568</v>
      </c>
      <c r="C25" s="22" t="s">
        <v>16</v>
      </c>
      <c r="D25" s="28">
        <f t="shared" si="0"/>
        <v>5.840272042209107</v>
      </c>
      <c r="E25" s="28">
        <f t="shared" si="1"/>
        <v>5.840272042209107</v>
      </c>
      <c r="F25" s="29">
        <v>7</v>
      </c>
      <c r="G25" s="28">
        <v>1</v>
      </c>
      <c r="H25" s="28">
        <v>2</v>
      </c>
      <c r="I25" s="28">
        <v>3</v>
      </c>
      <c r="J25" s="28">
        <v>4</v>
      </c>
      <c r="K25" s="28">
        <v>5</v>
      </c>
      <c r="L25" s="28">
        <v>6</v>
      </c>
      <c r="M25" s="28">
        <v>7</v>
      </c>
      <c r="N25" s="29">
        <v>8</v>
      </c>
      <c r="P25" s="1"/>
    </row>
    <row r="26" spans="1:16" x14ac:dyDescent="0.25">
      <c r="A26" s="20">
        <v>42328</v>
      </c>
      <c r="B26" s="21">
        <v>4.8620479124033587</v>
      </c>
      <c r="C26" s="22" t="s">
        <v>17</v>
      </c>
      <c r="D26" s="28">
        <f t="shared" si="0"/>
        <v>4.8877994525209933</v>
      </c>
      <c r="E26" s="28">
        <f t="shared" si="1"/>
        <v>4.8877994525209933</v>
      </c>
      <c r="F26" s="29">
        <v>8</v>
      </c>
      <c r="G26" s="28">
        <v>1</v>
      </c>
      <c r="H26" s="28">
        <v>2</v>
      </c>
      <c r="I26" s="28">
        <v>3</v>
      </c>
      <c r="J26" s="28">
        <v>4</v>
      </c>
      <c r="K26" s="28">
        <v>5</v>
      </c>
      <c r="L26" s="28">
        <v>6</v>
      </c>
      <c r="M26" s="28">
        <v>7</v>
      </c>
      <c r="N26" s="29">
        <v>8</v>
      </c>
      <c r="P26" s="1"/>
    </row>
    <row r="27" spans="1:16" x14ac:dyDescent="0.25">
      <c r="A27" s="20">
        <v>42335</v>
      </c>
      <c r="B27" s="21">
        <v>4.3</v>
      </c>
      <c r="C27" s="22" t="s">
        <v>17</v>
      </c>
      <c r="D27" s="28">
        <f t="shared" si="0"/>
        <v>1.3750000000000004</v>
      </c>
      <c r="E27" s="28">
        <f t="shared" si="1"/>
        <v>1.3750000000000004</v>
      </c>
      <c r="F27" s="29">
        <v>9</v>
      </c>
      <c r="G27" s="28">
        <v>1</v>
      </c>
      <c r="H27" s="28">
        <v>2</v>
      </c>
      <c r="I27" s="28">
        <v>3</v>
      </c>
      <c r="J27" s="28">
        <v>4</v>
      </c>
      <c r="K27" s="28">
        <v>5</v>
      </c>
      <c r="L27" s="28">
        <v>6</v>
      </c>
      <c r="M27" s="28">
        <v>7</v>
      </c>
      <c r="N27" s="29">
        <v>8</v>
      </c>
      <c r="P27" s="1"/>
    </row>
    <row r="28" spans="1:16" x14ac:dyDescent="0.25">
      <c r="A28" s="20">
        <v>42342</v>
      </c>
      <c r="B28" s="21">
        <v>5.08</v>
      </c>
      <c r="C28" s="22" t="s">
        <v>14</v>
      </c>
      <c r="D28" s="28">
        <f t="shared" si="0"/>
        <v>6.2500000000000018</v>
      </c>
      <c r="E28" s="28">
        <f t="shared" si="1"/>
        <v>6.2500000000000018</v>
      </c>
      <c r="F28" s="29">
        <v>10</v>
      </c>
      <c r="G28" s="28">
        <v>1</v>
      </c>
      <c r="H28" s="28">
        <v>2</v>
      </c>
      <c r="I28" s="28">
        <v>3</v>
      </c>
      <c r="J28" s="28">
        <v>4</v>
      </c>
      <c r="K28" s="28">
        <v>5</v>
      </c>
      <c r="L28" s="28">
        <v>6</v>
      </c>
      <c r="M28" s="28">
        <v>7</v>
      </c>
      <c r="N28" s="29">
        <v>8</v>
      </c>
      <c r="P28" s="1"/>
    </row>
    <row r="29" spans="1:16" x14ac:dyDescent="0.25">
      <c r="A29" s="20"/>
      <c r="B29" s="21"/>
      <c r="C29" s="22"/>
      <c r="D29" s="28">
        <f t="shared" si="0"/>
        <v>0.5</v>
      </c>
      <c r="E29" s="28" t="e">
        <f t="shared" si="1"/>
        <v>#N/A</v>
      </c>
      <c r="F29" s="29">
        <v>11</v>
      </c>
      <c r="G29" s="28">
        <v>1</v>
      </c>
      <c r="H29" s="28">
        <v>2</v>
      </c>
      <c r="I29" s="28">
        <v>3</v>
      </c>
      <c r="J29" s="28">
        <v>4</v>
      </c>
      <c r="K29" s="28">
        <v>5</v>
      </c>
      <c r="L29" s="28">
        <v>6</v>
      </c>
      <c r="M29" s="28">
        <v>7</v>
      </c>
      <c r="N29" s="29">
        <v>8</v>
      </c>
      <c r="P29" s="1"/>
    </row>
    <row r="30" spans="1:16" x14ac:dyDescent="0.25">
      <c r="A30" s="20"/>
      <c r="B30" s="21"/>
      <c r="C30" s="22"/>
      <c r="D30" s="28">
        <f t="shared" si="0"/>
        <v>0.5</v>
      </c>
      <c r="E30" s="28" t="e">
        <f t="shared" si="1"/>
        <v>#N/A</v>
      </c>
      <c r="F30" s="29">
        <v>12</v>
      </c>
      <c r="G30" s="28">
        <v>1</v>
      </c>
      <c r="H30" s="28">
        <v>2</v>
      </c>
      <c r="I30" s="28">
        <v>3</v>
      </c>
      <c r="J30" s="28">
        <v>4</v>
      </c>
      <c r="K30" s="28">
        <v>5</v>
      </c>
      <c r="L30" s="28">
        <v>6</v>
      </c>
      <c r="M30" s="28">
        <v>7</v>
      </c>
      <c r="N30" s="29">
        <v>8</v>
      </c>
      <c r="P30" s="1"/>
    </row>
    <row r="31" spans="1:16" x14ac:dyDescent="0.25">
      <c r="A31" s="20"/>
      <c r="B31" s="21"/>
      <c r="C31" s="22"/>
      <c r="D31" s="28">
        <f t="shared" si="0"/>
        <v>0.5</v>
      </c>
      <c r="E31" s="28" t="e">
        <f t="shared" si="1"/>
        <v>#N/A</v>
      </c>
      <c r="F31" s="29">
        <v>13</v>
      </c>
      <c r="G31" s="28">
        <v>1</v>
      </c>
      <c r="H31" s="28">
        <v>2</v>
      </c>
      <c r="I31" s="28">
        <v>3</v>
      </c>
      <c r="J31" s="28">
        <v>4</v>
      </c>
      <c r="K31" s="28">
        <v>5</v>
      </c>
      <c r="L31" s="28">
        <v>6</v>
      </c>
      <c r="M31" s="28">
        <v>7</v>
      </c>
      <c r="N31" s="29">
        <v>8</v>
      </c>
      <c r="P31" s="1"/>
    </row>
    <row r="32" spans="1:16" x14ac:dyDescent="0.25">
      <c r="A32" s="20"/>
      <c r="B32" s="21"/>
      <c r="C32" s="22"/>
      <c r="D32" s="28">
        <f t="shared" si="0"/>
        <v>0.5</v>
      </c>
      <c r="E32" s="28" t="e">
        <f t="shared" si="1"/>
        <v>#N/A</v>
      </c>
      <c r="F32" s="29">
        <v>14</v>
      </c>
      <c r="G32" s="28">
        <v>1</v>
      </c>
      <c r="H32" s="28">
        <v>2</v>
      </c>
      <c r="I32" s="28">
        <v>3</v>
      </c>
      <c r="J32" s="28">
        <v>4</v>
      </c>
      <c r="K32" s="28">
        <v>5</v>
      </c>
      <c r="L32" s="28">
        <v>6</v>
      </c>
      <c r="M32" s="28">
        <v>7</v>
      </c>
      <c r="N32" s="29">
        <v>8</v>
      </c>
      <c r="P32" s="1"/>
    </row>
    <row r="33" spans="1:16" x14ac:dyDescent="0.25">
      <c r="A33" s="20"/>
      <c r="B33" s="21"/>
      <c r="C33" s="22"/>
      <c r="D33" s="28">
        <f t="shared" si="0"/>
        <v>0.5</v>
      </c>
      <c r="E33" s="28" t="e">
        <f t="shared" si="1"/>
        <v>#N/A</v>
      </c>
      <c r="F33" s="29">
        <v>15</v>
      </c>
      <c r="G33" s="28">
        <v>1</v>
      </c>
      <c r="H33" s="28">
        <v>2</v>
      </c>
      <c r="I33" s="28">
        <v>3</v>
      </c>
      <c r="J33" s="28">
        <v>4</v>
      </c>
      <c r="K33" s="28">
        <v>5</v>
      </c>
      <c r="L33" s="28">
        <v>6</v>
      </c>
      <c r="M33" s="28">
        <v>7</v>
      </c>
      <c r="N33" s="29">
        <v>8</v>
      </c>
      <c r="P33" s="1"/>
    </row>
    <row r="34" spans="1:16" x14ac:dyDescent="0.25">
      <c r="A34" s="20"/>
      <c r="B34" s="21"/>
      <c r="C34" s="22"/>
      <c r="D34" s="28">
        <f t="shared" si="0"/>
        <v>0.5</v>
      </c>
      <c r="E34" s="28" t="e">
        <f t="shared" si="1"/>
        <v>#N/A</v>
      </c>
      <c r="F34" s="29">
        <v>16</v>
      </c>
      <c r="G34" s="28">
        <v>1</v>
      </c>
      <c r="H34" s="28">
        <v>2</v>
      </c>
      <c r="I34" s="28">
        <v>3</v>
      </c>
      <c r="J34" s="28">
        <v>4</v>
      </c>
      <c r="K34" s="28">
        <v>5</v>
      </c>
      <c r="L34" s="28">
        <v>6</v>
      </c>
      <c r="M34" s="28">
        <v>7</v>
      </c>
      <c r="N34" s="29">
        <v>8</v>
      </c>
    </row>
    <row r="35" spans="1:16" x14ac:dyDescent="0.25">
      <c r="A35" s="20"/>
      <c r="B35" s="21"/>
      <c r="C35" s="22"/>
      <c r="D35" s="28">
        <f t="shared" si="0"/>
        <v>0.5</v>
      </c>
      <c r="E35" s="28" t="e">
        <f t="shared" si="1"/>
        <v>#N/A</v>
      </c>
      <c r="F35" s="29">
        <v>17</v>
      </c>
      <c r="G35" s="28">
        <v>1</v>
      </c>
      <c r="H35" s="28">
        <v>2</v>
      </c>
      <c r="I35" s="28">
        <v>3</v>
      </c>
      <c r="J35" s="28">
        <v>4</v>
      </c>
      <c r="K35" s="28">
        <v>5</v>
      </c>
      <c r="L35" s="28">
        <v>6</v>
      </c>
      <c r="M35" s="28">
        <v>7</v>
      </c>
      <c r="N35" s="29">
        <v>8</v>
      </c>
    </row>
    <row r="36" spans="1:16" x14ac:dyDescent="0.25">
      <c r="A36" s="20"/>
      <c r="B36" s="21"/>
      <c r="C36" s="22"/>
      <c r="D36" s="28">
        <f t="shared" si="0"/>
        <v>0.5</v>
      </c>
      <c r="E36" s="28" t="e">
        <f t="shared" si="1"/>
        <v>#N/A</v>
      </c>
      <c r="F36" s="29">
        <v>18</v>
      </c>
      <c r="G36" s="28">
        <v>1</v>
      </c>
      <c r="H36" s="28">
        <v>2</v>
      </c>
      <c r="I36" s="28">
        <v>3</v>
      </c>
      <c r="J36" s="28">
        <v>4</v>
      </c>
      <c r="K36" s="28">
        <v>5</v>
      </c>
      <c r="L36" s="28">
        <v>6</v>
      </c>
      <c r="M36" s="28">
        <v>7</v>
      </c>
      <c r="N36" s="29">
        <v>8</v>
      </c>
    </row>
    <row r="37" spans="1:16" x14ac:dyDescent="0.25">
      <c r="A37" s="20"/>
      <c r="B37" s="21"/>
      <c r="C37" s="22"/>
      <c r="D37" s="28">
        <f t="shared" si="0"/>
        <v>0.5</v>
      </c>
      <c r="E37" s="28" t="e">
        <f t="shared" si="1"/>
        <v>#N/A</v>
      </c>
      <c r="F37" s="29">
        <v>19</v>
      </c>
      <c r="G37" s="28">
        <v>1</v>
      </c>
      <c r="H37" s="28">
        <v>2</v>
      </c>
      <c r="I37" s="28">
        <v>3</v>
      </c>
      <c r="J37" s="28">
        <v>4</v>
      </c>
      <c r="K37" s="28">
        <v>5</v>
      </c>
      <c r="L37" s="28">
        <v>6</v>
      </c>
      <c r="M37" s="28">
        <v>7</v>
      </c>
      <c r="N37" s="29">
        <v>8</v>
      </c>
    </row>
    <row r="38" spans="1:16" x14ac:dyDescent="0.25">
      <c r="A38" s="20"/>
      <c r="B38" s="21"/>
      <c r="C38" s="22"/>
      <c r="D38" s="28">
        <f t="shared" si="0"/>
        <v>0.5</v>
      </c>
      <c r="E38" s="28" t="e">
        <f t="shared" si="1"/>
        <v>#N/A</v>
      </c>
      <c r="F38" s="29">
        <v>20</v>
      </c>
      <c r="G38" s="28">
        <v>1</v>
      </c>
      <c r="H38" s="28">
        <v>2</v>
      </c>
      <c r="I38" s="28">
        <v>3</v>
      </c>
      <c r="J38" s="28">
        <v>4</v>
      </c>
      <c r="K38" s="28">
        <v>5</v>
      </c>
      <c r="L38" s="28">
        <v>6</v>
      </c>
      <c r="M38" s="28">
        <v>7</v>
      </c>
      <c r="N38" s="29">
        <v>8</v>
      </c>
    </row>
    <row r="39" spans="1:16" x14ac:dyDescent="0.25">
      <c r="A39" s="20"/>
      <c r="B39" s="21"/>
      <c r="C39" s="22"/>
      <c r="D39" s="28">
        <f t="shared" si="0"/>
        <v>0.5</v>
      </c>
      <c r="E39" s="28" t="e">
        <f t="shared" si="1"/>
        <v>#N/A</v>
      </c>
      <c r="F39" s="29">
        <v>21</v>
      </c>
      <c r="G39" s="28">
        <v>1</v>
      </c>
      <c r="H39" s="28">
        <v>2</v>
      </c>
      <c r="I39" s="28">
        <v>3</v>
      </c>
      <c r="J39" s="28">
        <v>4</v>
      </c>
      <c r="K39" s="28">
        <v>5</v>
      </c>
      <c r="L39" s="28">
        <v>6</v>
      </c>
      <c r="M39" s="28">
        <v>7</v>
      </c>
      <c r="N39" s="29">
        <v>8</v>
      </c>
    </row>
    <row r="40" spans="1:16" x14ac:dyDescent="0.25">
      <c r="A40" s="20"/>
      <c r="B40" s="21"/>
      <c r="C40" s="22"/>
      <c r="D40" s="28">
        <f t="shared" si="0"/>
        <v>0.5</v>
      </c>
      <c r="E40" s="28" t="e">
        <f t="shared" si="1"/>
        <v>#N/A</v>
      </c>
      <c r="F40" s="29">
        <v>22</v>
      </c>
      <c r="G40" s="28">
        <v>1</v>
      </c>
      <c r="H40" s="28">
        <v>2</v>
      </c>
      <c r="I40" s="28">
        <v>3</v>
      </c>
      <c r="J40" s="28">
        <v>4</v>
      </c>
      <c r="K40" s="28">
        <v>5</v>
      </c>
      <c r="L40" s="28">
        <v>6</v>
      </c>
      <c r="M40" s="28">
        <v>7</v>
      </c>
      <c r="N40" s="29">
        <v>8</v>
      </c>
    </row>
    <row r="41" spans="1:16" x14ac:dyDescent="0.25">
      <c r="A41" s="20"/>
      <c r="B41" s="21"/>
      <c r="C41" s="22"/>
      <c r="D41" s="28">
        <f t="shared" si="0"/>
        <v>0.5</v>
      </c>
      <c r="E41" s="28" t="e">
        <f t="shared" si="1"/>
        <v>#N/A</v>
      </c>
      <c r="F41" s="29">
        <v>23</v>
      </c>
      <c r="G41" s="28">
        <v>1</v>
      </c>
      <c r="H41" s="28">
        <v>2</v>
      </c>
      <c r="I41" s="28">
        <v>3</v>
      </c>
      <c r="J41" s="28">
        <v>4</v>
      </c>
      <c r="K41" s="28">
        <v>5</v>
      </c>
      <c r="L41" s="28">
        <v>6</v>
      </c>
      <c r="M41" s="28">
        <v>7</v>
      </c>
      <c r="N41" s="29">
        <v>8</v>
      </c>
    </row>
    <row r="42" spans="1:16" x14ac:dyDescent="0.25">
      <c r="A42" s="20"/>
      <c r="B42" s="21"/>
      <c r="C42" s="22"/>
      <c r="D42" s="28">
        <f t="shared" si="0"/>
        <v>0.5</v>
      </c>
      <c r="E42" s="28" t="e">
        <f t="shared" si="1"/>
        <v>#N/A</v>
      </c>
      <c r="F42" s="29">
        <v>24</v>
      </c>
      <c r="G42" s="28">
        <v>1</v>
      </c>
      <c r="H42" s="28">
        <v>2</v>
      </c>
      <c r="I42" s="28">
        <v>3</v>
      </c>
      <c r="J42" s="28">
        <v>4</v>
      </c>
      <c r="K42" s="28">
        <v>5</v>
      </c>
      <c r="L42" s="28">
        <v>6</v>
      </c>
      <c r="M42" s="28">
        <v>7</v>
      </c>
      <c r="N42" s="29">
        <v>8</v>
      </c>
    </row>
    <row r="43" spans="1:16" ht="15.75" thickBot="1" x14ac:dyDescent="0.3">
      <c r="A43" s="26"/>
      <c r="B43" s="23"/>
      <c r="C43" s="24"/>
      <c r="D43" s="28">
        <f t="shared" si="0"/>
        <v>0.5</v>
      </c>
      <c r="E43" s="28" t="e">
        <f t="shared" si="1"/>
        <v>#N/A</v>
      </c>
      <c r="F43" s="29">
        <v>25</v>
      </c>
      <c r="G43" s="28">
        <v>1</v>
      </c>
      <c r="H43" s="28">
        <v>2</v>
      </c>
      <c r="I43" s="28">
        <v>3</v>
      </c>
      <c r="J43" s="28">
        <v>4</v>
      </c>
      <c r="K43" s="28">
        <v>5</v>
      </c>
      <c r="L43" s="28">
        <v>6</v>
      </c>
      <c r="M43" s="28">
        <v>7</v>
      </c>
      <c r="N43" s="29">
        <v>8</v>
      </c>
    </row>
    <row r="44" spans="1:16" x14ac:dyDescent="0.25">
      <c r="F44" s="29"/>
      <c r="G44" s="28"/>
      <c r="H44" s="28"/>
      <c r="I44" s="28"/>
      <c r="J44" s="28"/>
      <c r="K44" s="28"/>
      <c r="L44" s="28"/>
      <c r="M44" s="28"/>
      <c r="N44" s="29"/>
    </row>
    <row r="45" spans="1:16" x14ac:dyDescent="0.25">
      <c r="L45" s="3" t="s">
        <v>18</v>
      </c>
    </row>
    <row r="47" spans="1:16" x14ac:dyDescent="0.25">
      <c r="A47" s="2" t="s">
        <v>62</v>
      </c>
    </row>
    <row r="48" spans="1:16" x14ac:dyDescent="0.25">
      <c r="A48" t="s">
        <v>63</v>
      </c>
    </row>
    <row r="49" spans="1:1" x14ac:dyDescent="0.25">
      <c r="A49" s="27" t="s">
        <v>64</v>
      </c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Instruction</vt:lpstr>
      <vt:lpstr>modèle</vt:lpstr>
      <vt:lpstr>CHOL_1</vt:lpstr>
      <vt:lpstr>CHOL_2</vt:lpstr>
      <vt:lpstr>CHOL_3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2021-05-25T10:35:53Z</dcterms:modified>
</cp:coreProperties>
</file>