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28515" windowHeight="13860" activeTab="1"/>
  </bookViews>
  <sheets>
    <sheet name="Anleitung" sheetId="16" r:id="rId1"/>
    <sheet name="Vorlage" sheetId="4" r:id="rId2"/>
    <sheet name="BIL" sheetId="17" r:id="rId3"/>
    <sheet name="CREA" sheetId="18" r:id="rId4"/>
    <sheet name="GLUC" sheetId="19" r:id="rId5"/>
    <sheet name="UA" sheetId="20" r:id="rId6"/>
    <sheet name="UREA" sheetId="21" r:id="rId7"/>
    <sheet name="Kalium" sheetId="22" r:id="rId8"/>
    <sheet name="CHOL" sheetId="23" r:id="rId9"/>
    <sheet name="TG" sheetId="24" r:id="rId10"/>
    <sheet name="ALP" sheetId="25" r:id="rId11"/>
    <sheet name="AMYL" sheetId="26" r:id="rId12"/>
    <sheet name="PAMYL" sheetId="27" r:id="rId13"/>
    <sheet name="CK" sheetId="28" r:id="rId14"/>
    <sheet name="AST" sheetId="29" r:id="rId15"/>
    <sheet name="ALT" sheetId="30" r:id="rId16"/>
    <sheet name="GGT" sheetId="31" r:id="rId17"/>
  </sheets>
  <calcPr calcId="145621"/>
</workbook>
</file>

<file path=xl/calcChain.xml><?xml version="1.0" encoding="utf-8"?>
<calcChain xmlns="http://schemas.openxmlformats.org/spreadsheetml/2006/main">
  <c r="D7" i="4" l="1"/>
  <c r="C12" i="4"/>
  <c r="E43" i="31" l="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E36" i="31"/>
  <c r="D36" i="31"/>
  <c r="E35" i="31"/>
  <c r="D35" i="31"/>
  <c r="E34" i="31"/>
  <c r="D34" i="31"/>
  <c r="E33" i="31"/>
  <c r="D33" i="31"/>
  <c r="E32" i="31"/>
  <c r="D32" i="31"/>
  <c r="E31" i="31"/>
  <c r="D31" i="31"/>
  <c r="E30" i="31"/>
  <c r="D30" i="31"/>
  <c r="E29" i="31"/>
  <c r="D29" i="31"/>
  <c r="E28" i="31"/>
  <c r="D28" i="31"/>
  <c r="E27" i="31"/>
  <c r="D27" i="31"/>
  <c r="E26" i="31"/>
  <c r="D26" i="31"/>
  <c r="E25" i="31"/>
  <c r="D25" i="31"/>
  <c r="E24" i="31"/>
  <c r="D24" i="31"/>
  <c r="E23" i="31"/>
  <c r="D23" i="31"/>
  <c r="E22" i="31"/>
  <c r="D22" i="31"/>
  <c r="E21" i="31"/>
  <c r="D21" i="31"/>
  <c r="E20" i="31"/>
  <c r="D20" i="31"/>
  <c r="E19" i="31"/>
  <c r="D19" i="31"/>
  <c r="B16" i="31"/>
  <c r="D16" i="31" s="1"/>
  <c r="D15" i="31"/>
  <c r="B15" i="31"/>
  <c r="C12" i="31"/>
  <c r="C11" i="31"/>
  <c r="M5" i="31"/>
  <c r="L5" i="31"/>
  <c r="K5" i="31"/>
  <c r="J5" i="31"/>
  <c r="I5" i="31"/>
  <c r="H5" i="31"/>
  <c r="G5" i="31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E36" i="30"/>
  <c r="D36" i="30"/>
  <c r="E35" i="30"/>
  <c r="D35" i="30"/>
  <c r="E34" i="30"/>
  <c r="D34" i="30"/>
  <c r="E33" i="30"/>
  <c r="D33" i="30"/>
  <c r="E32" i="30"/>
  <c r="D32" i="30"/>
  <c r="E31" i="30"/>
  <c r="D31" i="30"/>
  <c r="E30" i="30"/>
  <c r="D30" i="30"/>
  <c r="E29" i="30"/>
  <c r="D29" i="30"/>
  <c r="E28" i="30"/>
  <c r="D28" i="30"/>
  <c r="E27" i="30"/>
  <c r="D27" i="30"/>
  <c r="E26" i="30"/>
  <c r="D26" i="30"/>
  <c r="E25" i="30"/>
  <c r="D25" i="30"/>
  <c r="E24" i="30"/>
  <c r="D24" i="30"/>
  <c r="E23" i="30"/>
  <c r="D23" i="30"/>
  <c r="E22" i="30"/>
  <c r="D22" i="30"/>
  <c r="E21" i="30"/>
  <c r="D21" i="30"/>
  <c r="E20" i="30"/>
  <c r="D20" i="30"/>
  <c r="E19" i="30"/>
  <c r="D19" i="30"/>
  <c r="B16" i="30"/>
  <c r="D16" i="30" s="1"/>
  <c r="B15" i="30"/>
  <c r="D15" i="30" s="1"/>
  <c r="C12" i="30"/>
  <c r="C11" i="30"/>
  <c r="M5" i="30"/>
  <c r="L5" i="30"/>
  <c r="K5" i="30"/>
  <c r="J5" i="30"/>
  <c r="I5" i="30"/>
  <c r="H5" i="30"/>
  <c r="G5" i="30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B16" i="29"/>
  <c r="D16" i="29" s="1"/>
  <c r="B15" i="29"/>
  <c r="D15" i="29" s="1"/>
  <c r="C12" i="29"/>
  <c r="C11" i="29"/>
  <c r="M5" i="29"/>
  <c r="L5" i="29"/>
  <c r="K5" i="29"/>
  <c r="J5" i="29"/>
  <c r="I5" i="29"/>
  <c r="H5" i="29"/>
  <c r="G5" i="29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3" i="28"/>
  <c r="D33" i="28"/>
  <c r="E32" i="28"/>
  <c r="D32" i="28"/>
  <c r="E31" i="28"/>
  <c r="D31" i="28"/>
  <c r="E30" i="28"/>
  <c r="D30" i="28"/>
  <c r="E29" i="28"/>
  <c r="D29" i="28"/>
  <c r="E28" i="28"/>
  <c r="D28" i="28"/>
  <c r="E27" i="28"/>
  <c r="D27" i="28"/>
  <c r="E26" i="28"/>
  <c r="D26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B16" i="28"/>
  <c r="D16" i="28" s="1"/>
  <c r="B15" i="28"/>
  <c r="D15" i="28" s="1"/>
  <c r="C12" i="28"/>
  <c r="C11" i="28"/>
  <c r="M5" i="28"/>
  <c r="L5" i="28"/>
  <c r="K5" i="28"/>
  <c r="J5" i="28"/>
  <c r="I5" i="28"/>
  <c r="H5" i="28"/>
  <c r="G5" i="28"/>
  <c r="E43" i="27"/>
  <c r="D43" i="27"/>
  <c r="E42" i="27"/>
  <c r="D42" i="27"/>
  <c r="E41" i="27"/>
  <c r="D41" i="27"/>
  <c r="E40" i="27"/>
  <c r="D40" i="27"/>
  <c r="E39" i="27"/>
  <c r="D39" i="27"/>
  <c r="E38" i="27"/>
  <c r="D38" i="27"/>
  <c r="E37" i="27"/>
  <c r="D37" i="27"/>
  <c r="E36" i="27"/>
  <c r="D36" i="27"/>
  <c r="E35" i="27"/>
  <c r="D35" i="27"/>
  <c r="E34" i="27"/>
  <c r="D34" i="27"/>
  <c r="E33" i="27"/>
  <c r="D33" i="27"/>
  <c r="E32" i="27"/>
  <c r="D32" i="27"/>
  <c r="E31" i="27"/>
  <c r="D31" i="27"/>
  <c r="E30" i="27"/>
  <c r="D30" i="27"/>
  <c r="E29" i="27"/>
  <c r="D29" i="27"/>
  <c r="E28" i="27"/>
  <c r="D28" i="27"/>
  <c r="E27" i="27"/>
  <c r="D27" i="27"/>
  <c r="E26" i="27"/>
  <c r="D26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B16" i="27"/>
  <c r="D16" i="27" s="1"/>
  <c r="B15" i="27"/>
  <c r="D15" i="27" s="1"/>
  <c r="C12" i="27"/>
  <c r="C11" i="27"/>
  <c r="M5" i="27"/>
  <c r="L5" i="27"/>
  <c r="K5" i="27"/>
  <c r="J5" i="27"/>
  <c r="I5" i="27"/>
  <c r="H5" i="27"/>
  <c r="G5" i="27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D20" i="26"/>
  <c r="E20" i="26" s="1"/>
  <c r="D19" i="26"/>
  <c r="E19" i="26" s="1"/>
  <c r="B16" i="26"/>
  <c r="B15" i="26"/>
  <c r="D15" i="26" s="1"/>
  <c r="C12" i="26"/>
  <c r="C11" i="26"/>
  <c r="M5" i="26"/>
  <c r="L5" i="26"/>
  <c r="K5" i="26"/>
  <c r="J5" i="26"/>
  <c r="I5" i="26"/>
  <c r="H5" i="26"/>
  <c r="G5" i="26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E36" i="25"/>
  <c r="D36" i="25"/>
  <c r="E35" i="25"/>
  <c r="D35" i="25"/>
  <c r="E34" i="25"/>
  <c r="D34" i="25"/>
  <c r="E33" i="25"/>
  <c r="D33" i="25"/>
  <c r="E32" i="25"/>
  <c r="D32" i="25"/>
  <c r="E31" i="25"/>
  <c r="D31" i="25"/>
  <c r="E30" i="25"/>
  <c r="D30" i="25"/>
  <c r="E29" i="25"/>
  <c r="D29" i="25"/>
  <c r="E28" i="25"/>
  <c r="D28" i="25"/>
  <c r="E27" i="25"/>
  <c r="D27" i="25"/>
  <c r="E26" i="25"/>
  <c r="D26" i="25"/>
  <c r="E25" i="25"/>
  <c r="D25" i="25"/>
  <c r="E24" i="25"/>
  <c r="D24" i="25"/>
  <c r="E23" i="25"/>
  <c r="D23" i="25"/>
  <c r="E22" i="25"/>
  <c r="D22" i="25"/>
  <c r="E21" i="25"/>
  <c r="D21" i="25"/>
  <c r="E20" i="25"/>
  <c r="D20" i="25"/>
  <c r="E19" i="25"/>
  <c r="D19" i="25"/>
  <c r="B16" i="25"/>
  <c r="D16" i="25" s="1"/>
  <c r="B15" i="25"/>
  <c r="D15" i="25" s="1"/>
  <c r="C12" i="25"/>
  <c r="C11" i="25"/>
  <c r="M5" i="25"/>
  <c r="L5" i="25"/>
  <c r="K5" i="25"/>
  <c r="J5" i="25"/>
  <c r="I5" i="25"/>
  <c r="H5" i="25"/>
  <c r="G5" i="25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E36" i="24"/>
  <c r="D36" i="24"/>
  <c r="E35" i="24"/>
  <c r="D35" i="24"/>
  <c r="E34" i="24"/>
  <c r="D34" i="24"/>
  <c r="E33" i="24"/>
  <c r="D33" i="24"/>
  <c r="E32" i="24"/>
  <c r="D32" i="24"/>
  <c r="E31" i="24"/>
  <c r="D31" i="24"/>
  <c r="E30" i="24"/>
  <c r="D30" i="24"/>
  <c r="E29" i="24"/>
  <c r="D29" i="24"/>
  <c r="E28" i="24"/>
  <c r="D28" i="24"/>
  <c r="E27" i="24"/>
  <c r="D27" i="24"/>
  <c r="E26" i="24"/>
  <c r="D26" i="24"/>
  <c r="E25" i="24"/>
  <c r="D25" i="24"/>
  <c r="E24" i="24"/>
  <c r="D24" i="24"/>
  <c r="E23" i="24"/>
  <c r="D23" i="24"/>
  <c r="E22" i="24"/>
  <c r="D22" i="24"/>
  <c r="E21" i="24"/>
  <c r="D21" i="24"/>
  <c r="E20" i="24"/>
  <c r="D20" i="24"/>
  <c r="E19" i="24"/>
  <c r="D19" i="24"/>
  <c r="B16" i="24"/>
  <c r="D16" i="24" s="1"/>
  <c r="D15" i="24"/>
  <c r="B15" i="24"/>
  <c r="C12" i="24"/>
  <c r="C11" i="24"/>
  <c r="M5" i="24"/>
  <c r="L5" i="24"/>
  <c r="K5" i="24"/>
  <c r="J5" i="24"/>
  <c r="I5" i="24"/>
  <c r="H5" i="24"/>
  <c r="G5" i="24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D20" i="23"/>
  <c r="E19" i="23"/>
  <c r="D19" i="23"/>
  <c r="B16" i="23"/>
  <c r="D16" i="23" s="1"/>
  <c r="D15" i="23"/>
  <c r="B15" i="23"/>
  <c r="C12" i="23"/>
  <c r="C11" i="23"/>
  <c r="M5" i="23"/>
  <c r="L5" i="23"/>
  <c r="K5" i="23"/>
  <c r="J5" i="23"/>
  <c r="I5" i="23"/>
  <c r="H5" i="23"/>
  <c r="G5" i="23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E35" i="22"/>
  <c r="D35" i="22"/>
  <c r="E34" i="22"/>
  <c r="D34" i="22"/>
  <c r="E33" i="22"/>
  <c r="D33" i="22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E19" i="22"/>
  <c r="D19" i="22"/>
  <c r="B16" i="22"/>
  <c r="D16" i="22" s="1"/>
  <c r="B15" i="22"/>
  <c r="D15" i="22" s="1"/>
  <c r="C12" i="22"/>
  <c r="C11" i="22"/>
  <c r="M5" i="22"/>
  <c r="L5" i="22"/>
  <c r="K5" i="22"/>
  <c r="J5" i="22"/>
  <c r="I5" i="22"/>
  <c r="H5" i="22"/>
  <c r="G5" i="22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B16" i="21"/>
  <c r="D16" i="21" s="1"/>
  <c r="B15" i="21"/>
  <c r="D15" i="21" s="1"/>
  <c r="C12" i="21"/>
  <c r="C11" i="21"/>
  <c r="M5" i="21"/>
  <c r="L5" i="21"/>
  <c r="K5" i="21"/>
  <c r="J5" i="21"/>
  <c r="I5" i="21"/>
  <c r="H5" i="21"/>
  <c r="G5" i="21"/>
  <c r="D43" i="20"/>
  <c r="E43" i="20" s="1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D19" i="20"/>
  <c r="E19" i="20" s="1"/>
  <c r="B16" i="20"/>
  <c r="B15" i="20"/>
  <c r="D15" i="20" s="1"/>
  <c r="C12" i="20"/>
  <c r="C11" i="20"/>
  <c r="M5" i="20"/>
  <c r="L5" i="20"/>
  <c r="K5" i="20"/>
  <c r="J5" i="20"/>
  <c r="I5" i="20"/>
  <c r="H5" i="20"/>
  <c r="G5" i="20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B16" i="19"/>
  <c r="D16" i="19" s="1"/>
  <c r="B15" i="19"/>
  <c r="D15" i="19" s="1"/>
  <c r="C12" i="19"/>
  <c r="C11" i="19"/>
  <c r="M5" i="19"/>
  <c r="L5" i="19"/>
  <c r="K5" i="19"/>
  <c r="J5" i="19"/>
  <c r="I5" i="19"/>
  <c r="H5" i="19"/>
  <c r="G5" i="19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B16" i="18"/>
  <c r="D16" i="18" s="1"/>
  <c r="B15" i="18"/>
  <c r="D15" i="18" s="1"/>
  <c r="C12" i="18"/>
  <c r="C11" i="18"/>
  <c r="M5" i="18"/>
  <c r="L5" i="18"/>
  <c r="K5" i="18"/>
  <c r="J5" i="18"/>
  <c r="I5" i="18"/>
  <c r="H5" i="18"/>
  <c r="G5" i="18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B16" i="17"/>
  <c r="B15" i="17"/>
  <c r="D15" i="17" s="1"/>
  <c r="C12" i="17"/>
  <c r="C11" i="17"/>
  <c r="M5" i="17"/>
  <c r="L5" i="17"/>
  <c r="K5" i="17"/>
  <c r="J5" i="17"/>
  <c r="I5" i="17"/>
  <c r="H5" i="17"/>
  <c r="G5" i="17"/>
  <c r="D16" i="26" l="1"/>
  <c r="D16" i="20"/>
  <c r="D16" i="17"/>
  <c r="C11" i="4"/>
  <c r="D43" i="4" l="1"/>
  <c r="E43" i="4" s="1"/>
  <c r="D42" i="4"/>
  <c r="E42" i="4" s="1"/>
  <c r="E41" i="4"/>
  <c r="D41" i="4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B16" i="4"/>
  <c r="B15" i="4"/>
  <c r="D15" i="4" s="1"/>
  <c r="M5" i="4"/>
  <c r="L5" i="4"/>
  <c r="K5" i="4"/>
  <c r="J5" i="4"/>
  <c r="I5" i="4"/>
  <c r="H5" i="4"/>
  <c r="G5" i="4"/>
  <c r="D16" i="4" l="1"/>
</calcChain>
</file>

<file path=xl/sharedStrings.xml><?xml version="1.0" encoding="utf-8"?>
<sst xmlns="http://schemas.openxmlformats.org/spreadsheetml/2006/main" count="528" uniqueCount="79">
  <si>
    <t>Datum</t>
  </si>
  <si>
    <t>Wert</t>
  </si>
  <si>
    <t>-3s</t>
  </si>
  <si>
    <t>-2s</t>
  </si>
  <si>
    <t>-1s</t>
  </si>
  <si>
    <t>MW</t>
  </si>
  <si>
    <t>+1s</t>
  </si>
  <si>
    <t>+2s</t>
  </si>
  <si>
    <t>+3s</t>
  </si>
  <si>
    <t>mmol/l</t>
  </si>
  <si>
    <t>INTERNE QUALITÄTSKONTROLLE</t>
  </si>
  <si>
    <t>Analyse</t>
  </si>
  <si>
    <t>Kontrolle</t>
  </si>
  <si>
    <t>Lot</t>
  </si>
  <si>
    <t>Sollwert</t>
  </si>
  <si>
    <t>Mittelwert</t>
  </si>
  <si>
    <t>Standardab.</t>
  </si>
  <si>
    <t>VK%</t>
  </si>
  <si>
    <t>Qualab Toleranz</t>
  </si>
  <si>
    <t>Herstellerbereich:  von:</t>
  </si>
  <si>
    <t>Soll Standardab. (s)</t>
  </si>
  <si>
    <t>Aktuelle Werte (berechnet aus Messwerten)</t>
  </si>
  <si>
    <t>Empfohlener Sollwert:</t>
  </si>
  <si>
    <t>Empfohlenes Soll-s:</t>
  </si>
  <si>
    <t>Abw.</t>
  </si>
  <si>
    <t>Mitarb.</t>
  </si>
  <si>
    <t>© 2016 mqzh.ch</t>
  </si>
  <si>
    <t>MQ Zürich</t>
  </si>
  <si>
    <t>Interne Qualitätskontrolle</t>
  </si>
  <si>
    <t>Diese Excel-Datei enthält keine versteckten Makros oder Programme und ist nicht geschützt.</t>
  </si>
  <si>
    <t>Diese Datei kann kostenlos auf www.mqzh.ch unter HILFSMITTEL heruntergeladen werden.</t>
  </si>
  <si>
    <t>Die Datei darf für den Eigengebrauch verändert und  kopiert werden.</t>
  </si>
  <si>
    <t>© 2016 Verein für medizinische Qualitätkontrolle, Universitätsspital Zürich, CH 8091 Zürich</t>
  </si>
  <si>
    <t>info@mqzh.ch, www.mqzh.ch</t>
  </si>
  <si>
    <t>Die Weitergabe und Veröffentlichung dieser Datei, sowie veränderter Versionen ist nur nach Rücksprache mit MQ Zürich erlaubt</t>
  </si>
  <si>
    <t>Vorbereiten einer neuen Kontrollkarte</t>
  </si>
  <si>
    <t>Rechter Mausklick auf Vorlage, "Verschieben oder kopieren..."</t>
  </si>
  <si>
    <t>"Kopie erstellen" markieren und die neue Tabelle einfügen</t>
  </si>
  <si>
    <t>Rechter Mausklick auf "Vorlage (2)", "Umbenennen"</t>
  </si>
  <si>
    <t>Nun kann man dem Tabellenblatt einen neuen Namen geben, z.B. "Glucose"</t>
  </si>
  <si>
    <t xml:space="preserve">Wichtig: Leerschläge sind nicht erlaubt. Zum Abtrennen kann man "_" verwenden. </t>
  </si>
  <si>
    <t>z.B. "Glucose_Level_1"</t>
  </si>
  <si>
    <t>Nun füllt man die oberen vier grünen Felder mit den Bezeichnungen der Analyse und der Kontrolle aus.</t>
  </si>
  <si>
    <t>Dann geht man auf http://qualab.ch/index.php?TPL=10078 und sucht die aktuelle Qualab-Toleranz</t>
  </si>
  <si>
    <t>Diese wird im Feld C9 eingetragen</t>
  </si>
  <si>
    <t>Gleich darunter wird automatisch ein empfohlener Sollwert und eine empfohlene max. Standardabweichung bereichnet.</t>
  </si>
  <si>
    <t>Dabei kann man die Werte vernünftig auf- oder abrunden</t>
  </si>
  <si>
    <t>Eintragen von Messwerten</t>
  </si>
  <si>
    <t>Diese Werte muss man nun manuell in die grünen Felder bei Sollwert und Soll Standardabw. eintragen!</t>
  </si>
  <si>
    <t>Das neue Tabellenblatt heisst jetzt "Vorlage (2)"</t>
  </si>
  <si>
    <t>In die Felder C10 und D10 gibt man den Kontrollbereich des Herstellers ein</t>
  </si>
  <si>
    <t>In der grünen Tabelle mit dem Titel Datum/Wert/Mitarbeiter kann man nun alle Werte laufend erfassen</t>
  </si>
  <si>
    <t>Nach 27 Messwerten muss eine neue Tabelle erstellt werden</t>
  </si>
  <si>
    <t>Auswertung der Daten</t>
  </si>
  <si>
    <t xml:space="preserve">In folgenden drei Situation liegt ein Qualitätskontrollalarm vor. </t>
  </si>
  <si>
    <t>Das bedeutet, dass die Analytik unterbrochen werden muss, bis das Problem gelöst ist.</t>
  </si>
  <si>
    <t>1. Ein Messwert liegt ausserhalb der roten Linie (1-3s)</t>
  </si>
  <si>
    <t>2. Zwei Messwerte nacheinander liegen ausserhalb der gleichen gelben Linie (2-2s)</t>
  </si>
  <si>
    <t>3. Ein Messwert liegt ausserhalb der gelben Linie und der nächste Wert liegt ausserhalb der anderen gelben Linie (R-4s)</t>
  </si>
  <si>
    <t>-&gt; siehe Beispiele CHOL_1, CHOL_2 und CHOL_3</t>
  </si>
  <si>
    <t>(Diese drei Beispiel-Tabellenblätter können natürlich gelöscht werden: mit rechter Maustaste anklicken und "Löschen")</t>
  </si>
  <si>
    <t>Bilirubin</t>
  </si>
  <si>
    <t>Precinorm</t>
  </si>
  <si>
    <t>Creatinin</t>
  </si>
  <si>
    <t>µmol/l</t>
  </si>
  <si>
    <t>Glucose</t>
  </si>
  <si>
    <t>Harnsäure</t>
  </si>
  <si>
    <t>Harnstoff</t>
  </si>
  <si>
    <t>Kalium</t>
  </si>
  <si>
    <t>Cholesterin</t>
  </si>
  <si>
    <t>Triglyceride</t>
  </si>
  <si>
    <t>ALP</t>
  </si>
  <si>
    <t>Amylase</t>
  </si>
  <si>
    <t>P-Amylase</t>
  </si>
  <si>
    <t>CK</t>
  </si>
  <si>
    <t>AST</t>
  </si>
  <si>
    <t>ALT</t>
  </si>
  <si>
    <t>GGT</t>
  </si>
  <si>
    <t>Version 1.6 vom 6.4.2016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</si>
</sst>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2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14" fillId="2" borderId="1" xfId="0" applyFont="1" applyFill="1" applyBorder="1"/>
    <xf numFmtId="164" fontId="13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Vorlage!$J$18:$J$43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Vorlage!$E$19:$E$43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Vorlage!$F$19:$F$43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96448"/>
        <c:axId val="204897024"/>
      </c:scatterChart>
      <c:valAx>
        <c:axId val="20489644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4897024"/>
        <c:crossesAt val="0"/>
        <c:crossBetween val="midCat"/>
        <c:majorUnit val="1"/>
      </c:valAx>
      <c:valAx>
        <c:axId val="20489702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89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ALP!$I$18:$I$43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ALP!$J$18:$J$43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ALP!$H$18:$H$43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ALP!$G$18:$G$43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ALP!$K$18:$K$43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ALP!$L$18:$L$43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ALP!$M$18:$M$43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ALP!$F$18:$F$43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ALP!$E$19:$E$43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ALP!$F$19:$F$43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2944"/>
        <c:axId val="209363520"/>
      </c:scatterChart>
      <c:valAx>
        <c:axId val="20936294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9363520"/>
        <c:crossesAt val="0"/>
        <c:crossBetween val="midCat"/>
        <c:majorUnit val="1"/>
      </c:valAx>
      <c:valAx>
        <c:axId val="2093635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629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AMYL!$I$18:$I$43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AMYL!$J$18:$J$43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AMYL!$H$18:$H$43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AMYL!$G$18:$G$43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AMYL!$K$18:$K$43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AMYL!$L$18:$L$43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AMYL!$M$18:$M$43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AMYL!$E$19:$E$43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AMYL!$F$19:$F$43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5824"/>
        <c:axId val="209366400"/>
      </c:scatterChart>
      <c:valAx>
        <c:axId val="20936582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9366400"/>
        <c:crossesAt val="0"/>
        <c:crossBetween val="midCat"/>
        <c:majorUnit val="1"/>
      </c:valAx>
      <c:valAx>
        <c:axId val="2093664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658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PAMYL!$I$18:$I$43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PAMYL!$J$18:$J$43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PAMYL!$H$18:$H$43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PAMYL!$G$18:$G$43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PAMYL!$K$18:$K$43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PAMYL!$L$18:$L$43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PAMYL!$M$18:$M$43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PAMYL!$F$18:$F$43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PAMYL!$E$19:$E$43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PAMYL!$F$19:$F$43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8704"/>
        <c:axId val="209369280"/>
      </c:scatterChart>
      <c:valAx>
        <c:axId val="20936870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9369280"/>
        <c:crossesAt val="0"/>
        <c:crossBetween val="midCat"/>
        <c:majorUnit val="1"/>
      </c:valAx>
      <c:valAx>
        <c:axId val="20936928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687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CK!$I$18:$I$43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CK!$J$18:$J$43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CK!$H$18:$H$43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CK!$G$18:$G$43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CK!$K$18:$K$43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CK!$L$18:$L$43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CK!$M$18:$M$43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CK!$F$18:$F$43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CK!$E$19:$E$43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CK!$F$19:$F$43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1072"/>
        <c:axId val="211051648"/>
      </c:scatterChart>
      <c:valAx>
        <c:axId val="21105107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51648"/>
        <c:crossesAt val="0"/>
        <c:crossBetween val="midCat"/>
        <c:majorUnit val="1"/>
      </c:valAx>
      <c:valAx>
        <c:axId val="21105164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51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AST!$I$18:$I$43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AST!$J$18:$J$43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AST!$H$18:$H$43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AST!$G$18:$G$43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AST!$K$18:$K$43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AST!$L$18:$L$43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AST!$M$18:$M$43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AST!$F$18:$F$43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AST!$E$19:$E$43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AST!$F$19:$F$43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3952"/>
        <c:axId val="211054528"/>
      </c:scatterChart>
      <c:valAx>
        <c:axId val="21105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54528"/>
        <c:crossesAt val="0"/>
        <c:crossBetween val="midCat"/>
        <c:majorUnit val="1"/>
      </c:valAx>
      <c:valAx>
        <c:axId val="21105452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5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ALT!$I$18:$I$43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ALT!$J$18:$J$43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ALT!$H$18:$H$43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ALT!$G$18:$G$43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ALT!$K$18:$K$43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ALT!$L$18:$L$43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ALT!$M$18:$M$43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ALT!$F$18:$F$43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ALT!$E$19:$E$43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ALT!$F$19:$F$43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6832"/>
        <c:axId val="211057408"/>
      </c:scatterChart>
      <c:valAx>
        <c:axId val="21105683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57408"/>
        <c:crossesAt val="0"/>
        <c:crossBetween val="midCat"/>
        <c:majorUnit val="1"/>
      </c:valAx>
      <c:valAx>
        <c:axId val="21105740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568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GGT!$I$18:$I$43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GGT!$J$18:$J$43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GGT!$H$18:$H$43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GGT!$G$18:$G$43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GGT!$K$18:$K$43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GGT!$L$18:$L$43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GGT!$M$18:$M$43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GGT!$F$18:$F$43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GGT!$E$19:$E$43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GGT!$F$19:$F$43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13504"/>
        <c:axId val="211814080"/>
      </c:scatterChart>
      <c:valAx>
        <c:axId val="21181350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814080"/>
        <c:crossesAt val="0"/>
        <c:crossBetween val="midCat"/>
        <c:majorUnit val="1"/>
      </c:valAx>
      <c:valAx>
        <c:axId val="21181408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135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BIL!$I$18:$I$43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BIL!$J$18:$J$43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BIL!$H$18:$H$43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BIL!$G$18:$G$43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BIL!$K$18:$K$43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BIL!$L$18:$L$43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BIL!$M$18:$M$43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BIL!$F$18:$F$43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BIL!$E$19:$E$43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BIL!$F$19:$F$43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05632"/>
        <c:axId val="208406208"/>
      </c:scatterChart>
      <c:valAx>
        <c:axId val="20840563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406208"/>
        <c:crossesAt val="0"/>
        <c:crossBetween val="midCat"/>
        <c:majorUnit val="1"/>
      </c:valAx>
      <c:valAx>
        <c:axId val="20840620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056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CREA!$J$18:$J$43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CREA!$K$18:$K$43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CREA!$L$18:$L$43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CREA!$M$18:$M$43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CREA!$E$19:$E$43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CREA!$F$19:$F$43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08512"/>
        <c:axId val="208409088"/>
      </c:scatterChart>
      <c:valAx>
        <c:axId val="20840851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409088"/>
        <c:crossesAt val="0"/>
        <c:crossBetween val="midCat"/>
        <c:majorUnit val="1"/>
      </c:valAx>
      <c:valAx>
        <c:axId val="20840908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08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GLUC!$I$18:$I$43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GLUC!$J$18:$J$43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GLUC!$H$18:$H$43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GLUC!$G$18:$G$43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GLUC!$K$18:$K$43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GLUC!$L$18:$L$43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GLUC!$M$18:$M$43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GLUC!$F$18:$F$43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GLUC!$E$19:$E$43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GLUC!$F$19:$F$43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11392"/>
        <c:axId val="208411968"/>
      </c:scatterChart>
      <c:valAx>
        <c:axId val="20841139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411968"/>
        <c:crossesAt val="0"/>
        <c:crossBetween val="midCat"/>
        <c:majorUnit val="1"/>
      </c:valAx>
      <c:valAx>
        <c:axId val="20841196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113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UA!$I$18:$I$43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UA!$J$18:$J$43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UA!$H$18:$H$43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UA!$G$18:$G$43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UA!$K$18:$K$43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UA!$L$18:$L$43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UA!$M$18:$M$43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UA!$F$18:$F$43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UA!$E$19:$E$43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UA!$F$19:$F$43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3776"/>
        <c:axId val="208644352"/>
      </c:scatterChart>
      <c:valAx>
        <c:axId val="20864377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644352"/>
        <c:crossesAt val="0"/>
        <c:crossBetween val="midCat"/>
        <c:majorUnit val="1"/>
      </c:valAx>
      <c:valAx>
        <c:axId val="20864435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437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UREA!$I$18:$I$43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UREA!$J$18:$J$43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UREA!$H$18:$H$43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UREA!$G$18:$G$43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UREA!$K$18:$K$43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UREA!$L$18:$L$43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UREA!$M$18:$M$43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UREA!$F$18:$F$43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UREA!$E$19:$E$43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UREA!$F$19:$F$43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6656"/>
        <c:axId val="208647232"/>
      </c:scatterChart>
      <c:valAx>
        <c:axId val="20864665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08647232"/>
        <c:crossesAt val="0"/>
        <c:crossBetween val="midCat"/>
        <c:majorUnit val="1"/>
      </c:valAx>
      <c:valAx>
        <c:axId val="2086472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466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Kalium!$I$18:$I$43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Kalium!$J$18:$J$43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Kalium!$H$18:$H$43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Kalium!$G$18:$G$43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Kalium!$K$18:$K$43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Kalium!$L$18:$L$43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Kalium!$M$18:$M$43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Kalium!$F$18:$F$43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Kalium!$E$19:$E$43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Kalium!$F$19:$F$43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9536"/>
        <c:axId val="210632704"/>
      </c:scatterChart>
      <c:valAx>
        <c:axId val="20864953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632704"/>
        <c:crossesAt val="0"/>
        <c:crossBetween val="midCat"/>
        <c:majorUnit val="1"/>
      </c:valAx>
      <c:valAx>
        <c:axId val="2106327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649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5008"/>
        <c:axId val="210635584"/>
      </c:scatterChart>
      <c:valAx>
        <c:axId val="21063500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635584"/>
        <c:crossesAt val="0"/>
        <c:crossBetween val="midCat"/>
        <c:majorUnit val="1"/>
      </c:valAx>
      <c:valAx>
        <c:axId val="21063558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350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TG!$I$18:$I$43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TG!$J$18:$J$43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TG!$H$18:$H$43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TG!$G$18:$G$43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TG!$K$18:$K$43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TG!$L$18:$L$43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TG!$M$18:$M$43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TG!$F$18:$F$43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TG!$E$19:$E$43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TG!$F$19:$F$43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7888"/>
        <c:axId val="210638464"/>
      </c:scatterChart>
      <c:valAx>
        <c:axId val="21063788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638464"/>
        <c:crossesAt val="0"/>
        <c:crossBetween val="midCat"/>
        <c:majorUnit val="1"/>
      </c:valAx>
      <c:valAx>
        <c:axId val="21063846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378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3"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27</v>
      </c>
    </row>
    <row r="2" spans="1:1" ht="18.75" x14ac:dyDescent="0.3">
      <c r="A2" s="32" t="s">
        <v>28</v>
      </c>
    </row>
    <row r="3" spans="1:1" x14ac:dyDescent="0.25">
      <c r="A3" t="s">
        <v>78</v>
      </c>
    </row>
    <row r="5" spans="1:1" x14ac:dyDescent="0.25">
      <c r="A5" s="35" t="s">
        <v>29</v>
      </c>
    </row>
    <row r="6" spans="1:1" x14ac:dyDescent="0.25">
      <c r="A6" s="35" t="s">
        <v>30</v>
      </c>
    </row>
    <row r="7" spans="1:1" x14ac:dyDescent="0.25">
      <c r="A7" s="35" t="s">
        <v>31</v>
      </c>
    </row>
    <row r="8" spans="1:1" x14ac:dyDescent="0.25">
      <c r="A8" s="35" t="s">
        <v>34</v>
      </c>
    </row>
    <row r="9" spans="1:1" x14ac:dyDescent="0.25">
      <c r="A9" s="35" t="s">
        <v>32</v>
      </c>
    </row>
    <row r="10" spans="1:1" x14ac:dyDescent="0.25">
      <c r="A10" s="35" t="s">
        <v>33</v>
      </c>
    </row>
    <row r="13" spans="1:1" ht="15.75" x14ac:dyDescent="0.25">
      <c r="A13" s="3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49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50</v>
      </c>
    </row>
    <row r="26" spans="1:1" x14ac:dyDescent="0.25">
      <c r="A26" t="s">
        <v>45</v>
      </c>
    </row>
    <row r="28" spans="1:1" x14ac:dyDescent="0.25">
      <c r="A28" s="34" t="s">
        <v>48</v>
      </c>
    </row>
    <row r="29" spans="1:1" x14ac:dyDescent="0.25">
      <c r="A29" s="34" t="s">
        <v>46</v>
      </c>
    </row>
    <row r="31" spans="1:1" ht="15.75" x14ac:dyDescent="0.25">
      <c r="A31" s="33" t="s">
        <v>47</v>
      </c>
    </row>
    <row r="32" spans="1:1" x14ac:dyDescent="0.25">
      <c r="A32" t="s">
        <v>51</v>
      </c>
    </row>
    <row r="33" spans="1:1" x14ac:dyDescent="0.25">
      <c r="A33" t="s">
        <v>52</v>
      </c>
    </row>
    <row r="36" spans="1:1" ht="15.75" x14ac:dyDescent="0.25">
      <c r="A36" s="33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s="36" t="s">
        <v>59</v>
      </c>
    </row>
    <row r="43" spans="1:1" x14ac:dyDescent="0.25">
      <c r="A43" t="s">
        <v>60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R16" sqref="R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5" t="s">
        <v>70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1.27</v>
      </c>
      <c r="H5" s="37">
        <f>$C$6-(2*$C$7)</f>
        <v>1.37</v>
      </c>
      <c r="I5" s="37">
        <f>$C$6-(1*$C$7)</f>
        <v>1.47</v>
      </c>
      <c r="J5" s="37">
        <f>$C$6-(0*$C$7)</f>
        <v>1.57</v>
      </c>
      <c r="K5" s="37">
        <f>$C$6+(1*$C$7)</f>
        <v>1.6700000000000002</v>
      </c>
      <c r="L5" s="37">
        <f>$C$6+(2*$C$7)</f>
        <v>1.77</v>
      </c>
      <c r="M5" s="37">
        <f>$C$6+(3*$C$7)</f>
        <v>1.87</v>
      </c>
    </row>
    <row r="6" spans="1:16" x14ac:dyDescent="0.25">
      <c r="A6" s="3" t="s">
        <v>14</v>
      </c>
      <c r="B6" s="3"/>
      <c r="C6" s="6">
        <v>1.57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1.23</v>
      </c>
      <c r="D10" s="12">
        <v>1.9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1.5649999999999999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0.10466666666666669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71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6">
        <f>$C$6-(3*$C$7)</f>
        <v>77.2</v>
      </c>
      <c r="H5" s="46">
        <f>$C$6-(2*$C$7)</f>
        <v>82.8</v>
      </c>
      <c r="I5" s="46">
        <f>$C$6-(1*$C$7)</f>
        <v>88.4</v>
      </c>
      <c r="J5" s="46">
        <f>$C$6-(0*$C$7)</f>
        <v>94</v>
      </c>
      <c r="K5" s="46">
        <f>$C$6+(1*$C$7)</f>
        <v>99.6</v>
      </c>
      <c r="L5" s="46">
        <f>$C$6+(2*$C$7)</f>
        <v>105.2</v>
      </c>
      <c r="M5" s="46">
        <f>$C$6+(3*$C$7)</f>
        <v>110.8</v>
      </c>
    </row>
    <row r="6" spans="1:16" x14ac:dyDescent="0.25">
      <c r="A6" s="3" t="s">
        <v>14</v>
      </c>
      <c r="B6" s="3"/>
      <c r="C6" s="6">
        <v>94</v>
      </c>
      <c r="D6" s="3" t="s">
        <v>9</v>
      </c>
      <c r="E6" s="3"/>
    </row>
    <row r="7" spans="1:16" x14ac:dyDescent="0.25">
      <c r="A7" s="3" t="s">
        <v>20</v>
      </c>
      <c r="B7" s="3"/>
      <c r="C7" s="6">
        <v>5.6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74.2</v>
      </c>
      <c r="D10" s="12">
        <v>114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94.1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5.64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R22" sqref="R2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72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8">
        <f>$C$6-(3*$C$7)</f>
        <v>111</v>
      </c>
      <c r="H5" s="38">
        <f>$C$6-(2*$C$7)</f>
        <v>119</v>
      </c>
      <c r="I5" s="38">
        <f>$C$6-(1*$C$7)</f>
        <v>127</v>
      </c>
      <c r="J5" s="38">
        <f>$C$6-(0*$C$7)</f>
        <v>135</v>
      </c>
      <c r="K5" s="38">
        <f>$C$6+(1*$C$7)</f>
        <v>143</v>
      </c>
      <c r="L5" s="38">
        <f>$C$6+(2*$C$7)</f>
        <v>151</v>
      </c>
      <c r="M5" s="38">
        <f>$C$6+(3*$C$7)</f>
        <v>159</v>
      </c>
    </row>
    <row r="6" spans="1:16" x14ac:dyDescent="0.25">
      <c r="A6" s="3" t="s">
        <v>14</v>
      </c>
      <c r="B6" s="3"/>
      <c r="C6" s="39">
        <v>135</v>
      </c>
      <c r="D6" s="3" t="s">
        <v>9</v>
      </c>
      <c r="E6" s="3"/>
    </row>
    <row r="7" spans="1:16" x14ac:dyDescent="0.25">
      <c r="A7" s="3" t="s">
        <v>20</v>
      </c>
      <c r="B7" s="3"/>
      <c r="C7" s="43">
        <v>8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111</v>
      </c>
      <c r="D10" s="12">
        <v>159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135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8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39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39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39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39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39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39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39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39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39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39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39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39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39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39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39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39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39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39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39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39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39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39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39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39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0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6">
        <f>$C$6-(3*$C$7)</f>
        <v>73.7</v>
      </c>
      <c r="H5" s="46">
        <f>$C$6-(2*$C$7)</f>
        <v>79.100000000000009</v>
      </c>
      <c r="I5" s="46">
        <f>$C$6-(1*$C$7)</f>
        <v>84.5</v>
      </c>
      <c r="J5" s="46">
        <f>$C$6-(0*$C$7)</f>
        <v>89.9</v>
      </c>
      <c r="K5" s="46">
        <f>$C$6+(1*$C$7)</f>
        <v>95.300000000000011</v>
      </c>
      <c r="L5" s="46">
        <f>$C$6+(2*$C$7)</f>
        <v>100.7</v>
      </c>
      <c r="M5" s="46">
        <f>$C$6+(3*$C$7)</f>
        <v>106.10000000000001</v>
      </c>
    </row>
    <row r="6" spans="1:16" x14ac:dyDescent="0.25">
      <c r="A6" s="3" t="s">
        <v>14</v>
      </c>
      <c r="B6" s="3"/>
      <c r="C6" s="6">
        <v>89.9</v>
      </c>
      <c r="D6" s="3" t="s">
        <v>9</v>
      </c>
      <c r="E6" s="3"/>
    </row>
    <row r="7" spans="1:16" x14ac:dyDescent="0.25">
      <c r="A7" s="3" t="s">
        <v>20</v>
      </c>
      <c r="B7" s="3"/>
      <c r="C7" s="6">
        <v>5.4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73.7</v>
      </c>
      <c r="D10" s="12">
        <v>106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89.85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5.3833333333333329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74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8">
        <f>$C$6-(3*$C$7)</f>
        <v>199</v>
      </c>
      <c r="H5" s="38">
        <f>$C$6-(2*$C$7)</f>
        <v>213</v>
      </c>
      <c r="I5" s="38">
        <f>$C$6-(1*$C$7)</f>
        <v>227</v>
      </c>
      <c r="J5" s="38">
        <f>$C$6-(0*$C$7)</f>
        <v>241</v>
      </c>
      <c r="K5" s="38">
        <f>$C$6+(1*$C$7)</f>
        <v>255</v>
      </c>
      <c r="L5" s="38">
        <f>$C$6+(2*$C$7)</f>
        <v>269</v>
      </c>
      <c r="M5" s="38">
        <f>$C$6+(3*$C$7)</f>
        <v>283</v>
      </c>
    </row>
    <row r="6" spans="1:16" x14ac:dyDescent="0.25">
      <c r="A6" s="3" t="s">
        <v>14</v>
      </c>
      <c r="B6" s="3"/>
      <c r="C6" s="6">
        <v>241</v>
      </c>
      <c r="D6" s="3" t="s">
        <v>9</v>
      </c>
      <c r="E6" s="3"/>
    </row>
    <row r="7" spans="1:16" x14ac:dyDescent="0.25">
      <c r="A7" s="3" t="s">
        <v>20</v>
      </c>
      <c r="B7" s="3"/>
      <c r="C7" s="6">
        <v>14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198</v>
      </c>
      <c r="D10" s="12">
        <v>284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241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14.333333333333334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39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39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39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39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39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39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39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39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39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39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39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39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39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39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39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39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39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39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39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39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39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39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39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39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0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Q29" sqref="Q29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75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6">
        <f>$C$6-(3*$C$7)</f>
        <v>58.300000000000004</v>
      </c>
      <c r="H5" s="46">
        <f>$C$6-(2*$C$7)</f>
        <v>62.6</v>
      </c>
      <c r="I5" s="46">
        <f>$C$6-(1*$C$7)</f>
        <v>66.900000000000006</v>
      </c>
      <c r="J5" s="46">
        <f>$C$6-(0*$C$7)</f>
        <v>71.2</v>
      </c>
      <c r="K5" s="46">
        <f>$C$6+(1*$C$7)</f>
        <v>75.5</v>
      </c>
      <c r="L5" s="46">
        <f>$C$6+(2*$C$7)</f>
        <v>79.8</v>
      </c>
      <c r="M5" s="46">
        <f>$C$6+(3*$C$7)</f>
        <v>84.1</v>
      </c>
    </row>
    <row r="6" spans="1:16" x14ac:dyDescent="0.25">
      <c r="A6" s="3" t="s">
        <v>14</v>
      </c>
      <c r="B6" s="3"/>
      <c r="C6" s="6">
        <v>71.2</v>
      </c>
      <c r="D6" s="3" t="s">
        <v>9</v>
      </c>
      <c r="E6" s="3"/>
    </row>
    <row r="7" spans="1:16" x14ac:dyDescent="0.25">
      <c r="A7" s="3" t="s">
        <v>20</v>
      </c>
      <c r="B7" s="3"/>
      <c r="C7" s="6">
        <v>4.3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58.4</v>
      </c>
      <c r="D10" s="12">
        <v>84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71.2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4.2666666666666666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V18" sqref="V1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76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6">
        <f>$C$6-(3*$C$7)</f>
        <v>43.1</v>
      </c>
      <c r="H5" s="46">
        <f>$C$6-(2*$C$7)</f>
        <v>46.300000000000004</v>
      </c>
      <c r="I5" s="46">
        <f>$C$6-(1*$C$7)</f>
        <v>49.5</v>
      </c>
      <c r="J5" s="46">
        <f>$C$6-(0*$C$7)</f>
        <v>52.7</v>
      </c>
      <c r="K5" s="46">
        <f>$C$6+(1*$C$7)</f>
        <v>55.900000000000006</v>
      </c>
      <c r="L5" s="46">
        <f>$C$6+(2*$C$7)</f>
        <v>59.1</v>
      </c>
      <c r="M5" s="46">
        <f>$C$6+(3*$C$7)</f>
        <v>62.300000000000004</v>
      </c>
    </row>
    <row r="6" spans="1:16" x14ac:dyDescent="0.25">
      <c r="A6" s="3" t="s">
        <v>14</v>
      </c>
      <c r="B6" s="3"/>
      <c r="C6" s="6">
        <v>52.7</v>
      </c>
      <c r="D6" s="3" t="s">
        <v>9</v>
      </c>
      <c r="E6" s="3"/>
    </row>
    <row r="7" spans="1:16" x14ac:dyDescent="0.25">
      <c r="A7" s="3" t="s">
        <v>20</v>
      </c>
      <c r="B7" s="3"/>
      <c r="C7" s="6">
        <v>3.2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43.2</v>
      </c>
      <c r="D10" s="12">
        <v>62.2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52.7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3.1620000000000004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R26" sqref="R2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77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46">
        <f>$C$6-(3*$C$7)</f>
        <v>62.3</v>
      </c>
      <c r="H5" s="46">
        <f>$C$6-(2*$C$7)</f>
        <v>66.8</v>
      </c>
      <c r="I5" s="46">
        <f>$C$6-(1*$C$7)</f>
        <v>71.3</v>
      </c>
      <c r="J5" s="46">
        <f>$C$6-(0*$C$7)</f>
        <v>75.8</v>
      </c>
      <c r="K5" s="46">
        <f>$C$6+(1*$C$7)</f>
        <v>80.3</v>
      </c>
      <c r="L5" s="46">
        <f>$C$6+(2*$C$7)</f>
        <v>84.8</v>
      </c>
      <c r="M5" s="46">
        <f>$C$6+(3*$C$7)</f>
        <v>89.3</v>
      </c>
    </row>
    <row r="6" spans="1:16" x14ac:dyDescent="0.25">
      <c r="A6" s="3" t="s">
        <v>14</v>
      </c>
      <c r="B6" s="3"/>
      <c r="C6" s="6">
        <v>75.8</v>
      </c>
      <c r="D6" s="3" t="s">
        <v>9</v>
      </c>
      <c r="E6" s="3"/>
    </row>
    <row r="7" spans="1:16" x14ac:dyDescent="0.25">
      <c r="A7" s="3" t="s">
        <v>20</v>
      </c>
      <c r="B7" s="3"/>
      <c r="C7" s="6">
        <v>4.5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62.2</v>
      </c>
      <c r="D10" s="12">
        <v>89.4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75.800000000000011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4.5333333333333341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0.49999999999999956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0.49999999999999956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0.49999999999999956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0.49999999999999956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0.49999999999999956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0.49999999999999956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0.49999999999999956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0.49999999999999956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0.49999999999999956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0.49999999999999956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0.49999999999999956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0.49999999999999956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0.49999999999999956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0.49999999999999956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0.49999999999999956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0.49999999999999956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0.49999999999999956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0.49999999999999956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0.49999999999999956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0.49999999999999956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0.49999999999999956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0.49999999999999956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0.49999999999999956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0.49999999999999956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0.49999999999999956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/>
      <c r="C3" s="5" t="s">
        <v>13</v>
      </c>
      <c r="D3" s="6"/>
      <c r="E3" s="3"/>
    </row>
    <row r="4" spans="1:16" ht="15.75" x14ac:dyDescent="0.25">
      <c r="A4" s="3" t="s">
        <v>12</v>
      </c>
      <c r="B4" s="4"/>
      <c r="C4" s="5" t="s">
        <v>13</v>
      </c>
      <c r="D4" s="6"/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0">
        <f>$C$6-(3*$C$7)</f>
        <v>0.7</v>
      </c>
      <c r="H5" s="30">
        <f>$C$6-(2*$C$7)</f>
        <v>0.8</v>
      </c>
      <c r="I5" s="30">
        <f>$C$6-(1*$C$7)</f>
        <v>0.9</v>
      </c>
      <c r="J5" s="30">
        <f>$C$6-(0*$C$7)</f>
        <v>1</v>
      </c>
      <c r="K5" s="30">
        <f>$C$6+(1*$C$7)</f>
        <v>1.1000000000000001</v>
      </c>
      <c r="L5" s="30">
        <f>$C$6+(2*$C$7)</f>
        <v>1.2</v>
      </c>
      <c r="M5" s="30">
        <f>$C$6+(3*$C$7)</f>
        <v>1.3</v>
      </c>
    </row>
    <row r="6" spans="1:16" x14ac:dyDescent="0.25">
      <c r="A6" s="3" t="s">
        <v>14</v>
      </c>
      <c r="B6" s="3"/>
      <c r="C6" s="6">
        <v>1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tr">
        <f>D6</f>
        <v>mmol/l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1</v>
      </c>
      <c r="D10" s="12">
        <v>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1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IF(((D10-C10)/6)&lt;((C11*C9)/3),(D10-C10)/6,(C11*C9/3))</f>
        <v>0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S11" sqref="S11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61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x14ac:dyDescent="0.25">
      <c r="A5" s="3"/>
      <c r="B5" s="3"/>
      <c r="C5" s="3"/>
      <c r="D5" s="3"/>
      <c r="E5" s="3"/>
      <c r="G5" s="41">
        <f>$C$6-(3*$C$7)</f>
        <v>23.1</v>
      </c>
      <c r="H5" s="41">
        <f>$C$6-(2*$C$7)</f>
        <v>24.8</v>
      </c>
      <c r="I5" s="41">
        <f>$C$6-(1*$C$7)</f>
        <v>26.5</v>
      </c>
      <c r="J5" s="41">
        <f>$C$6-(0*$C$7)</f>
        <v>28.2</v>
      </c>
      <c r="K5" s="41">
        <f>$C$6+(1*$C$7)</f>
        <v>29.9</v>
      </c>
      <c r="L5" s="41">
        <f>$C$6+(2*$C$7)</f>
        <v>31.599999999999998</v>
      </c>
      <c r="M5" s="41">
        <f>$C$6+(3*$C$7)</f>
        <v>33.299999999999997</v>
      </c>
    </row>
    <row r="6" spans="1:16" x14ac:dyDescent="0.25">
      <c r="A6" s="3" t="s">
        <v>14</v>
      </c>
      <c r="B6" s="3"/>
      <c r="C6" s="6">
        <v>28.2</v>
      </c>
      <c r="D6" s="3" t="s">
        <v>64</v>
      </c>
      <c r="E6" s="3"/>
    </row>
    <row r="7" spans="1:16" x14ac:dyDescent="0.25">
      <c r="A7" s="3" t="s">
        <v>20</v>
      </c>
      <c r="B7" s="3"/>
      <c r="C7" s="6">
        <v>1.7</v>
      </c>
      <c r="D7" s="3" t="s">
        <v>64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23.1</v>
      </c>
      <c r="D10" s="12">
        <v>33.299999999999997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28.2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1.6919999999999999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U30" sqref="U30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x14ac:dyDescent="0.25">
      <c r="A5" s="3"/>
      <c r="B5" s="3"/>
      <c r="C5" s="3"/>
      <c r="D5" s="3"/>
      <c r="E5" s="3"/>
      <c r="G5" s="42">
        <f>$C$6-(3*$C$7)</f>
        <v>176.9</v>
      </c>
      <c r="H5" s="42">
        <f>$C$6-(2*$C$7)</f>
        <v>178.6</v>
      </c>
      <c r="I5" s="42">
        <f>$C$6-(1*$C$7)</f>
        <v>180.3</v>
      </c>
      <c r="J5" s="42">
        <f>$C$6-(0*$C$7)</f>
        <v>182</v>
      </c>
      <c r="K5" s="42">
        <f>$C$6+(1*$C$7)</f>
        <v>183.7</v>
      </c>
      <c r="L5" s="42">
        <f>$C$6+(2*$C$7)</f>
        <v>185.4</v>
      </c>
      <c r="M5" s="42">
        <f>$C$6+(3*$C$7)</f>
        <v>187.1</v>
      </c>
    </row>
    <row r="6" spans="1:16" x14ac:dyDescent="0.25">
      <c r="A6" s="3" t="s">
        <v>14</v>
      </c>
      <c r="B6" s="3"/>
      <c r="C6" s="6">
        <v>182</v>
      </c>
      <c r="D6" s="3" t="s">
        <v>64</v>
      </c>
      <c r="E6" s="3"/>
    </row>
    <row r="7" spans="1:16" x14ac:dyDescent="0.25">
      <c r="A7" s="3" t="s">
        <v>20</v>
      </c>
      <c r="B7" s="3"/>
      <c r="C7" s="6">
        <v>1.7</v>
      </c>
      <c r="D7" s="3" t="s">
        <v>64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0.18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23.1</v>
      </c>
      <c r="D10" s="12">
        <v>33.299999999999997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28.2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1.6999999999999993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43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43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43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43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43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43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43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43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43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43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43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43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43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43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43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43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43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43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43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43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43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43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43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43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4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6" sqref="C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65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5.74</v>
      </c>
      <c r="H5" s="37">
        <f>$C$6-(2*$C$7)</f>
        <v>5.9399999999999995</v>
      </c>
      <c r="I5" s="37">
        <f>$C$6-(1*$C$7)</f>
        <v>6.14</v>
      </c>
      <c r="J5" s="37">
        <f>$C$6-(0*$C$7)</f>
        <v>6.34</v>
      </c>
      <c r="K5" s="37">
        <f>$C$6+(1*$C$7)</f>
        <v>6.54</v>
      </c>
      <c r="L5" s="37">
        <f>$C$6+(2*$C$7)</f>
        <v>6.74</v>
      </c>
      <c r="M5" s="37">
        <f>$C$6+(3*$C$7)</f>
        <v>6.9399999999999995</v>
      </c>
    </row>
    <row r="6" spans="1:16" x14ac:dyDescent="0.25">
      <c r="A6" s="3" t="s">
        <v>14</v>
      </c>
      <c r="B6" s="3"/>
      <c r="C6" s="6">
        <v>6.34</v>
      </c>
      <c r="D6" s="3" t="s">
        <v>9</v>
      </c>
      <c r="E6" s="3"/>
    </row>
    <row r="7" spans="1:16" x14ac:dyDescent="0.25">
      <c r="A7" s="3" t="s">
        <v>20</v>
      </c>
      <c r="B7" s="3"/>
      <c r="C7" s="6">
        <v>0.2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0.50000000000000044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0.50000000000000044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0.50000000000000044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0.50000000000000044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0.50000000000000044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0.50000000000000044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0.50000000000000044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0.50000000000000044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0.50000000000000044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0.50000000000000044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0.50000000000000044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0.50000000000000044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0.50000000000000044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0.50000000000000044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0.50000000000000044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U16" sqref="U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66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8">
        <f>$C$6-(3*$C$7)</f>
        <v>310</v>
      </c>
      <c r="H5" s="38">
        <f>$C$6-(2*$C$7)</f>
        <v>324</v>
      </c>
      <c r="I5" s="38">
        <f>$C$6-(1*$C$7)</f>
        <v>338</v>
      </c>
      <c r="J5" s="38">
        <f>$C$6-(0*$C$7)</f>
        <v>352</v>
      </c>
      <c r="K5" s="38">
        <f>$C$6+(1*$C$7)</f>
        <v>366</v>
      </c>
      <c r="L5" s="38">
        <f>$C$6+(2*$C$7)</f>
        <v>380</v>
      </c>
      <c r="M5" s="38">
        <f>$C$6+(3*$C$7)</f>
        <v>394</v>
      </c>
    </row>
    <row r="6" spans="1:16" x14ac:dyDescent="0.25">
      <c r="A6" s="3" t="s">
        <v>14</v>
      </c>
      <c r="B6" s="3"/>
      <c r="C6" s="6">
        <v>352</v>
      </c>
      <c r="D6" s="3" t="s">
        <v>64</v>
      </c>
      <c r="E6" s="3"/>
    </row>
    <row r="7" spans="1:16" x14ac:dyDescent="0.25">
      <c r="A7" s="3" t="s">
        <v>20</v>
      </c>
      <c r="B7" s="3"/>
      <c r="C7" s="6">
        <v>14</v>
      </c>
      <c r="D7" s="3" t="s">
        <v>64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0.12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299</v>
      </c>
      <c r="D10" s="12">
        <v>404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351.5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14.079999999999998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39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39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39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39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39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39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39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39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39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39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39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39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39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39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39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39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39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39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39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39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39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39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39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39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40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6" sqref="C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67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6.53</v>
      </c>
      <c r="H5" s="37">
        <f>$C$6-(2*$C$7)</f>
        <v>6.9300000000000006</v>
      </c>
      <c r="I5" s="37">
        <f>$C$6-(1*$C$7)</f>
        <v>7.33</v>
      </c>
      <c r="J5" s="37">
        <f>$C$6-(0*$C$7)</f>
        <v>7.73</v>
      </c>
      <c r="K5" s="37">
        <f>$C$6+(1*$C$7)</f>
        <v>8.1300000000000008</v>
      </c>
      <c r="L5" s="37">
        <f>$C$6+(2*$C$7)</f>
        <v>8.5300000000000011</v>
      </c>
      <c r="M5" s="37">
        <f>$C$6+(3*$C$7)</f>
        <v>8.93</v>
      </c>
    </row>
    <row r="6" spans="1:16" x14ac:dyDescent="0.25">
      <c r="A6" s="3" t="s">
        <v>14</v>
      </c>
      <c r="B6" s="3"/>
      <c r="C6" s="6">
        <v>7.73</v>
      </c>
      <c r="D6" s="3" t="s">
        <v>9</v>
      </c>
      <c r="E6" s="3"/>
    </row>
    <row r="7" spans="1:16" x14ac:dyDescent="0.25">
      <c r="A7" s="3" t="s">
        <v>20</v>
      </c>
      <c r="B7" s="3"/>
      <c r="C7" s="6">
        <v>0.4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0.15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6.33</v>
      </c>
      <c r="D10" s="12">
        <v>9.1199999999999992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7.7249999999999996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0.38650000000000001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0.50000000000000044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0.50000000000000044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0.50000000000000044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0.50000000000000044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0.50000000000000044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0.50000000000000044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0.50000000000000044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0.50000000000000044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0.50000000000000044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0.50000000000000044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0.50000000000000044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0.50000000000000044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0.50000000000000044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0.50000000000000044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0.50000000000000044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68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3.5599999999999996</v>
      </c>
      <c r="H5" s="37">
        <f>$C$6-(2*$C$7)</f>
        <v>3.6599999999999997</v>
      </c>
      <c r="I5" s="37">
        <f>$C$6-(1*$C$7)</f>
        <v>3.76</v>
      </c>
      <c r="J5" s="37">
        <f>$C$6-(0*$C$7)</f>
        <v>3.86</v>
      </c>
      <c r="K5" s="37">
        <f>$C$6+(1*$C$7)</f>
        <v>3.96</v>
      </c>
      <c r="L5" s="37">
        <f>$C$6+(2*$C$7)</f>
        <v>4.0599999999999996</v>
      </c>
      <c r="M5" s="37">
        <f>$C$6+(3*$C$7)</f>
        <v>4.16</v>
      </c>
    </row>
    <row r="6" spans="1:16" x14ac:dyDescent="0.25">
      <c r="A6" s="3" t="s">
        <v>14</v>
      </c>
      <c r="B6" s="3"/>
      <c r="C6" s="6">
        <v>3.86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0.06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3.51</v>
      </c>
      <c r="D10" s="12">
        <v>4.21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3.86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7.7199999999999991E-2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69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62</v>
      </c>
      <c r="C4" s="5" t="s">
        <v>13</v>
      </c>
      <c r="D4" s="6">
        <v>180847</v>
      </c>
      <c r="E4" s="3"/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</row>
    <row r="5" spans="1:16" ht="15.75" x14ac:dyDescent="0.25">
      <c r="A5" s="3"/>
      <c r="B5" s="3"/>
      <c r="C5" s="3"/>
      <c r="D5" s="3"/>
      <c r="E5" s="3"/>
      <c r="G5" s="37">
        <f>$C$6-(3*$C$7)</f>
        <v>4.1499999999999995</v>
      </c>
      <c r="H5" s="37">
        <f>$C$6-(2*$C$7)</f>
        <v>4.3</v>
      </c>
      <c r="I5" s="37">
        <f>$C$6-(1*$C$7)</f>
        <v>4.4499999999999993</v>
      </c>
      <c r="J5" s="37">
        <f>$C$6-(0*$C$7)</f>
        <v>4.5999999999999996</v>
      </c>
      <c r="K5" s="37">
        <f>$C$6+(1*$C$7)</f>
        <v>4.75</v>
      </c>
      <c r="L5" s="37">
        <f>$C$6+(2*$C$7)</f>
        <v>4.8999999999999995</v>
      </c>
      <c r="M5" s="37">
        <f>$C$6+(3*$C$7)</f>
        <v>5.05</v>
      </c>
    </row>
    <row r="6" spans="1:16" x14ac:dyDescent="0.25">
      <c r="A6" s="3" t="s">
        <v>14</v>
      </c>
      <c r="B6" s="3"/>
      <c r="C6" s="6">
        <v>4.5999999999999996</v>
      </c>
      <c r="D6" s="3" t="s">
        <v>9</v>
      </c>
      <c r="E6" s="3"/>
    </row>
    <row r="7" spans="1:16" x14ac:dyDescent="0.25">
      <c r="A7" s="3" t="s">
        <v>20</v>
      </c>
      <c r="B7" s="3"/>
      <c r="C7" s="6">
        <v>0.15</v>
      </c>
      <c r="D7" s="3" t="s">
        <v>9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19</v>
      </c>
      <c r="B10" s="8"/>
      <c r="C10" s="12">
        <v>3.96</v>
      </c>
      <c r="D10" s="12">
        <v>5.25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22</v>
      </c>
      <c r="B11" s="8"/>
      <c r="C11" s="13">
        <f>AVERAGE(C10:D10)</f>
        <v>4.6050000000000004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23</v>
      </c>
      <c r="B12" s="8"/>
      <c r="C12" s="25">
        <f>IF(((D10-C10)/6)&lt;((C6*C9)/3),(D10-C10)/6,(C6*C9/3))</f>
        <v>0.15333333333333332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21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24</v>
      </c>
      <c r="D15" s="16" t="e">
        <f>(B15-C6)/C6</f>
        <v>#DIV/0!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0</v>
      </c>
      <c r="B18" s="18" t="s">
        <v>1</v>
      </c>
      <c r="C18" s="19" t="s">
        <v>25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/>
      <c r="B19" s="21"/>
      <c r="C19" s="22"/>
      <c r="D19" s="27">
        <f>IF(ABS((B19-$C$6)/$C$7)&gt;3.5,(3.5*(B19-$C$6)/ABS(B19-$C$6))+4,(B19-$C$6)/$C$7+4)</f>
        <v>0.5</v>
      </c>
      <c r="E19" s="27" t="e">
        <f>IF(B19&gt;0,D19,#N/A)</f>
        <v>#N/A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/>
      <c r="B20" s="21"/>
      <c r="C20" s="22"/>
      <c r="D20" s="27">
        <f t="shared" ref="D20:D43" si="0">IF(ABS((B20-$C$6)/$C$7)&gt;3.5,(3.5*(B20-$C$6)/ABS(B20-$C$6))+4,(B20-$C$6)/$C$7+4)</f>
        <v>0.5</v>
      </c>
      <c r="E20" s="27" t="e">
        <f t="shared" ref="E20:E43" si="1">IF(B20&gt;0,D20,#N/A)</f>
        <v>#N/A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/>
      <c r="B21" s="21"/>
      <c r="C21" s="22"/>
      <c r="D21" s="27">
        <f t="shared" si="0"/>
        <v>0.5</v>
      </c>
      <c r="E21" s="27" t="e">
        <f t="shared" si="1"/>
        <v>#N/A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/>
      <c r="B22" s="21"/>
      <c r="C22" s="22"/>
      <c r="D22" s="27">
        <f t="shared" si="0"/>
        <v>0.5</v>
      </c>
      <c r="E22" s="27" t="e">
        <f t="shared" si="1"/>
        <v>#N/A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/>
      <c r="B23" s="21"/>
      <c r="C23" s="22"/>
      <c r="D23" s="27">
        <f t="shared" si="0"/>
        <v>0.5</v>
      </c>
      <c r="E23" s="27" t="e">
        <f t="shared" si="1"/>
        <v>#N/A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/>
      <c r="B24" s="21"/>
      <c r="C24" s="22"/>
      <c r="D24" s="27">
        <f t="shared" si="0"/>
        <v>0.5</v>
      </c>
      <c r="E24" s="27" t="e">
        <f t="shared" si="1"/>
        <v>#N/A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/>
      <c r="B25" s="21"/>
      <c r="C25" s="22"/>
      <c r="D25" s="27">
        <f t="shared" si="0"/>
        <v>0.5</v>
      </c>
      <c r="E25" s="27" t="e">
        <f t="shared" si="1"/>
        <v>#N/A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/>
      <c r="B26" s="21"/>
      <c r="C26" s="22"/>
      <c r="D26" s="27">
        <f t="shared" si="0"/>
        <v>0.5</v>
      </c>
      <c r="E26" s="27" t="e">
        <f t="shared" si="1"/>
        <v>#N/A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/>
      <c r="B27" s="21"/>
      <c r="C27" s="22"/>
      <c r="D27" s="27">
        <f t="shared" si="0"/>
        <v>0.5</v>
      </c>
      <c r="E27" s="27" t="e">
        <f t="shared" si="1"/>
        <v>#N/A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/>
      <c r="B28" s="21"/>
      <c r="C28" s="22"/>
      <c r="D28" s="27">
        <f t="shared" si="0"/>
        <v>0.5</v>
      </c>
      <c r="E28" s="27" t="e">
        <f t="shared" si="1"/>
        <v>#N/A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/>
      <c r="B29" s="21"/>
      <c r="C29" s="22"/>
      <c r="D29" s="27">
        <f t="shared" si="0"/>
        <v>0.5</v>
      </c>
      <c r="E29" s="27" t="e">
        <f t="shared" si="1"/>
        <v>#N/A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/>
      <c r="B30" s="21"/>
      <c r="C30" s="22"/>
      <c r="D30" s="27">
        <f t="shared" si="0"/>
        <v>0.5</v>
      </c>
      <c r="E30" s="27" t="e">
        <f t="shared" si="1"/>
        <v>#N/A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/>
      <c r="B31" s="21"/>
      <c r="C31" s="22"/>
      <c r="D31" s="27">
        <f t="shared" si="0"/>
        <v>0.5</v>
      </c>
      <c r="E31" s="27" t="e">
        <f t="shared" si="1"/>
        <v>#N/A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/>
      <c r="B32" s="21"/>
      <c r="C32" s="22"/>
      <c r="D32" s="27">
        <f t="shared" si="0"/>
        <v>0.5</v>
      </c>
      <c r="E32" s="27" t="e">
        <f t="shared" si="1"/>
        <v>#N/A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/>
      <c r="B33" s="21"/>
      <c r="C33" s="22"/>
      <c r="D33" s="27">
        <f t="shared" si="0"/>
        <v>0.5</v>
      </c>
      <c r="E33" s="27" t="e">
        <f t="shared" si="1"/>
        <v>#N/A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1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Anleitung</vt:lpstr>
      <vt:lpstr>Vorlage</vt:lpstr>
      <vt:lpstr>BIL</vt:lpstr>
      <vt:lpstr>CREA</vt:lpstr>
      <vt:lpstr>GLUC</vt:lpstr>
      <vt:lpstr>UA</vt:lpstr>
      <vt:lpstr>UREA</vt:lpstr>
      <vt:lpstr>Kalium</vt:lpstr>
      <vt:lpstr>CHOL</vt:lpstr>
      <vt:lpstr>TG</vt:lpstr>
      <vt:lpstr>ALP</vt:lpstr>
      <vt:lpstr>AMYL</vt:lpstr>
      <vt:lpstr>PAMYL</vt:lpstr>
      <vt:lpstr>CK</vt:lpstr>
      <vt:lpstr>AST</vt:lpstr>
      <vt:lpstr>ALT</vt:lpstr>
      <vt:lpstr>GGT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rof</cp:lastModifiedBy>
  <cp:lastPrinted>2016-01-30T21:15:09Z</cp:lastPrinted>
  <dcterms:created xsi:type="dcterms:W3CDTF">2016-01-17T17:21:59Z</dcterms:created>
  <dcterms:modified xsi:type="dcterms:W3CDTF">2016-04-06T15:37:32Z</dcterms:modified>
</cp:coreProperties>
</file>